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51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'ЗФ'!$A$1:$K$245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<sst xmlns="http://schemas.openxmlformats.org/spreadsheetml/2006/main" count="529" uniqueCount="420">
  <si>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</si>
  <si>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</si>
  <si>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</si>
  <si>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</si>
  <si>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</si>
  <si>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</si>
  <si>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</si>
  <si>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</si>
  <si>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</si>
  <si>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</si>
  <si>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</si>
  <si>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</si>
  <si>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</si>
  <si>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</si>
  <si>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</si>
  <si>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</si>
  <si>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</si>
  <si>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</si>
  <si>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</si>
  <si>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</si>
  <si>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</si>
  <si>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</si>
  <si>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</si>
  <si>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</si>
  <si>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</si>
  <si>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</si>
  <si>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</si>
  <si>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</si>
  <si>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</si>
  <si>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</si>
  <si>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</si>
  <si>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</si>
  <si>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</si>
  <si>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</si>
  <si>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</si>
  <si>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</si>
  <si>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</si>
  <si>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</si>
  <si>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</si>
  <si>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</si>
  <si>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</si>
  <si>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</si>
  <si>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</si>
  <si>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</si>
  <si>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</si>
  <si>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</si>
  <si>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</si>
  <si>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</si>
  <si>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</si>
  <si>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</si>
  <si>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</si>
  <si>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</si>
  <si>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</si>
  <si>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</si>
  <si>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</si>
  <si>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</si>
  <si>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</si>
  <si>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</si>
  <si>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</si>
  <si>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</si>
  <si>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</si>
  <si>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</si>
  <si>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</si>
  <si>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</si>
  <si>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</si>
  <si>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</si>
  <si>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</si>
  <si>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</si>
  <si>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</si>
  <si>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</si>
  <si>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</si>
  <si>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</si>
  <si>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</si>
  <si>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</si>
  <si>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</si>
  <si>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</si>
  <si>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</si>
  <si>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</si>
  <si>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</si>
  <si>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</si>
  <si>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</si>
  <si>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</si>
  <si>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</si>
  <si>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</si>
  <si>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</si>
  <si>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</si>
  <si>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</si>
  <si>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</si>
  <si>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</si>
  <si>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</si>
  <si>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</si>
  <si>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</si>
  <si>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</si>
  <si>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</si>
  <si>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</si>
  <si>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</si>
  <si>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</si>
  <si>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</si>
  <si>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</si>
  <si>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</si>
  <si>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</si>
  <si>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</si>
  <si>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</si>
  <si>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</si>
  <si>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</si>
  <si>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</si>
  <si>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</si>
  <si>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</si>
  <si>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</si>
  <si>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</si>
  <si>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</si>
  <si>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</si>
  <si>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</si>
  <si>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</si>
  <si>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</si>
  <si>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</si>
  <si>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</si>
  <si>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</si>
  <si>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</si>
  <si>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</si>
  <si>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</si>
  <si>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</si>
  <si>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</si>
  <si>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</si>
  <si>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</si>
  <si>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</si>
  <si>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</si>
  <si>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</si>
  <si>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</si>
  <si>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</si>
  <si>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</si>
  <si>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</si>
  <si>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</si>
  <si>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</si>
  <si>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</si>
  <si>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</si>
  <si>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</si>
  <si>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</si>
  <si>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</si>
  <si>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</si>
  <si>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</si>
  <si>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</si>
  <si>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</si>
  <si>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</si>
  <si>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</si>
  <si>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</si>
  <si>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</si>
  <si>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</si>
  <si>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</si>
  <si>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</si>
  <si>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</si>
  <si>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</si>
  <si>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</si>
  <si>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</si>
  <si>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</si>
  <si>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</si>
  <si>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</si>
  <si>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</si>
  <si>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</si>
  <si>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</si>
  <si>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</si>
  <si>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</si>
  <si>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</si>
  <si>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</si>
  <si>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</si>
  <si>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</si>
  <si>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</si>
  <si>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</si>
  <si>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</si>
  <si>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</si>
  <si>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</si>
  <si>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</si>
  <si>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</si>
  <si>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</si>
  <si>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</si>
  <si>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</si>
  <si>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</si>
  <si>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</si>
  <si>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</si>
  <si>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</si>
  <si>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</si>
  <si>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</si>
  <si>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</si>
  <si>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</si>
  <si>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</si>
  <si>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</si>
  <si>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</si>
  <si>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</si>
  <si>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</si>
  <si>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</si>
  <si>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</si>
  <si>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</si>
  <si>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</si>
  <si>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</si>
  <si>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</si>
  <si>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</si>
  <si>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</si>
  <si>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</si>
  <si>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</si>
  <si>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</si>
  <si>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</si>
  <si>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</si>
  <si>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</si>
  <si>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</si>
  <si>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</si>
  <si>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</si>
  <si>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</si>
  <si>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</si>
  <si>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</si>
  <si>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</si>
  <si>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</si>
  <si>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</si>
  <si>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</si>
  <si>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</si>
  <si>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</si>
  <si>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</si>
  <si>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</si>
  <si>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</si>
  <si>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</si>
  <si>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</si>
  <si>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</si>
  <si>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</si>
  <si>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</si>
  <si>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</si>
  <si>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</si>
  <si>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</si>
  <si>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</si>
  <si>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</si>
  <si>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</si>
  <si>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</si>
  <si>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</si>
  <si>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</si>
  <si>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</si>
  <si>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</si>
  <si>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</si>
  <si>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</si>
  <si>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</si>
  <si>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</si>
  <si>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</si>
  <si>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</si>
  <si>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</si>
  <si>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</si>
  <si>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</si>
  <si>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</si>
  <si>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</si>
  <si>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</si>
  <si>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</si>
  <si>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</si>
  <si>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</si>
  <si>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</si>
  <si>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</si>
  <si>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</si>
  <si>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</si>
  <si>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</si>
  <si>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</si>
  <si>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</si>
  <si>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</si>
  <si>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</si>
  <si>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</si>
  <si>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</si>
  <si>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</si>
  <si>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</si>
  <si>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</si>
  <si>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</si>
  <si>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</si>
  <si>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</si>
  <si>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</si>
  <si>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</si>
  <si>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</si>
  <si>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</si>
  <si>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</si>
  <si>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</si>
  <si>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</si>
  <si>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</si>
  <si>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</si>
  <si>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</si>
  <si>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</si>
  <si>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</si>
  <si>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</si>
  <si>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</si>
  <si>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</si>
  <si>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</si>
  <si>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</si>
  <si>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</si>
  <si>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</si>
  <si>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</si>
  <si>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</si>
  <si>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</si>
  <si>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</si>
  <si>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</si>
  <si>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</si>
  <si>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</si>
  <si>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</si>
  <si>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</si>
  <si>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</si>
  <si>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</si>
  <si>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</si>
  <si>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</si>
  <si>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</si>
  <si>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</si>
  <si>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</si>
  <si>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</si>
  <si>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</si>
  <si>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</si>
  <si>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</si>
  <si>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</si>
  <si>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</si>
  <si>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</si>
  <si>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</si>
  <si>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</si>
  <si>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</si>
  <si>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</si>
  <si>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</si>
  <si>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</si>
  <si>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</si>
  <si>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</si>
  <si>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</si>
  <si>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</si>
  <si>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</si>
  <si>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</si>
  <si>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</si>
  <si>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</si>
  <si>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</si>
  <si>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</si>
  <si>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</si>
  <si>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</si>
  <si>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</si>
  <si>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</si>
  <si>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</si>
  <si>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</si>
  <si>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</si>
  <si>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</si>
  <si>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</si>
  <si>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</si>
  <si>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</si>
  <si>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</si>
  <si>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</si>
  <si>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</si>
  <si>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</si>
  <si>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</si>
  <si>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</si>
  <si>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</si>
  <si>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</si>
  <si>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</si>
  <si>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</si>
  <si>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</si>
  <si>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</si>
  <si>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</si>
  <si>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</si>
  <si>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</si>
  <si>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</si>
  <si>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</si>
  <si>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</si>
  <si>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</si>
  <si>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</si>
  <si>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</si>
  <si>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</si>
  <si>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</si>
  <si>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</si>
  <si>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</si>
  <si>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</si>
  <si>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</si>
  <si>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</si>
  <si>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</si>
  <si>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</si>
  <si>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</si>
  <si>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</si>
  <si>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</si>
  <si>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</si>
  <si>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</si>
  <si>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</si>
  <si>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</si>
  <si>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</si>
  <si>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</si>
  <si>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</si>
  <si>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</si>
  <si>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</si>
  <si>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</si>
  <si>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</si>
  <si>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</si>
  <si>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</si>
  <si>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</si>
  <si>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</si>
  <si>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</si>
  <si>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</si>
  <si>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</si>
  <si>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</si>
  <si>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</si>
  <si>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</si>
  <si>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</si>
  <si>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</si>
  <si>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</si>
  <si>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</si>
  <si>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</si>
  <si>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</si>
  <si>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</si>
  <si>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</si>
  <si>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</si>
  <si>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</si>
  <si>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</si>
  <si>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</si>
  <si>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</si>
  <si>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</si>
  <si>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</si>
  <si>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Виконання загального фонду бюджету Новгород-Сіверської міської територіальної громади за 2022 рік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</si>
  <si>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за 2022 рік</t>
  </si>
  <si>
    <t>Виконано             за 2021 рік (тис. грн)</t>
  </si>
  <si>
    <t>Виконано за  2022 рік        (тис. грн)</t>
  </si>
  <si>
    <t>Виконано за 2021 рік            (тис. грн)</t>
  </si>
  <si>
    <t>Бюджет на  звітний період з урахуванням змін (тис. грн)</t>
  </si>
  <si>
    <t>Виконано за 2022 ріку        (тис. грн)</t>
  </si>
  <si>
    <t xml:space="preserve">До звітних даних за  2021 рік </t>
  </si>
  <si>
    <t>Капітальні видатки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</si>
  <si>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</si>
  <si>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</si>
  <si>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</si>
  <si>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Секретар міської ради</t>
  </si>
  <si>
    <t>Ю. Лакоза</t>
  </si>
  <si>
    <t>Додаток № 1                          ПРОЄКТ № 14                                                               до рішення двадцять другої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лютого  2023 року №  )</t>
  </si>
  <si>
    <t>Додаток № 2         ПРОЄКТ № 14                                                               до рішення двадцять другої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лютого  2023 року №  )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</si>
</sst>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</numFmts>
  <fonts count="1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5"/>
      <name val="Arial Cyr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Arial Cyr"/>
      <family val="0"/>
    </font>
    <font>
      <sz val="15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Arial Cyr"/>
      <family val="0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sz val="14"/>
      <color indexed="56"/>
      <name val="Times New Roman"/>
      <family val="1"/>
    </font>
    <font>
      <sz val="16"/>
      <color indexed="56"/>
      <name val="Times New Roman"/>
      <family val="1"/>
    </font>
    <font>
      <b/>
      <sz val="16"/>
      <color indexed="56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5"/>
      <color indexed="8"/>
      <name val="Arial Cyr"/>
      <family val="0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8"/>
      <name val="Times New Roman"/>
      <family val="1"/>
    </font>
    <font>
      <i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6"/>
      <color indexed="9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60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Arial Cyr"/>
      <family val="0"/>
    </font>
    <font>
      <sz val="15"/>
      <color rgb="FFC00000"/>
      <name val="Times New Roman"/>
      <family val="1"/>
    </font>
    <font>
      <sz val="12"/>
      <color rgb="FFC00000"/>
      <name val="Times New Roman"/>
      <family val="1"/>
    </font>
    <font>
      <b/>
      <sz val="14"/>
      <color rgb="FFC00000"/>
      <name val="Arial Cyr"/>
      <family val="0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sz val="14"/>
      <color rgb="FF002060"/>
      <name val="Times New Roman"/>
      <family val="1"/>
    </font>
    <font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sz val="14"/>
      <color rgb="FF002060"/>
      <name val="Arial Cyr"/>
      <family val="0"/>
    </font>
    <font>
      <b/>
      <sz val="16"/>
      <color rgb="FF002060"/>
      <name val="Arial Cyr"/>
      <family val="0"/>
    </font>
    <font>
      <sz val="16"/>
      <color rgb="FF002060"/>
      <name val="Arial Cyr"/>
      <family val="0"/>
    </font>
    <font>
      <b/>
      <sz val="14"/>
      <color rgb="FF002060"/>
      <name val="Arial Cyr"/>
      <family val="0"/>
    </font>
    <font>
      <sz val="15"/>
      <color theme="1"/>
      <name val="Arial Cyr"/>
      <family val="0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theme="1"/>
      <name val="Times New Roman"/>
      <family val="1"/>
    </font>
    <font>
      <i/>
      <sz val="1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6"/>
      <color theme="0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rgb="FFC00000"/>
      <name val="Arial Cyr"/>
      <family val="2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90" fillId="22" borderId="1" applyNumberFormat="0" applyAlignment="0" applyProtection="0"/>
    <xf numFmtId="0" fontId="91" fillId="23" borderId="2" applyNumberFormat="0" applyAlignment="0" applyProtection="0"/>
    <xf numFmtId="0" fontId="92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6" fillId="0" borderId="6" applyNumberFormat="0" applyFill="0" applyAlignment="0" applyProtection="0"/>
    <xf numFmtId="0" fontId="97" fillId="24" borderId="7" applyNumberFormat="0" applyAlignment="0" applyProtection="0"/>
    <xf numFmtId="0" fontId="98" fillId="0" borderId="0" applyNumberFormat="0" applyFill="0" applyBorder="0" applyAlignment="0" applyProtection="0"/>
    <xf numFmtId="0" fontId="99" fillId="2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26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1" fillId="28" borderId="9" applyNumberFormat="0" applyFont="0" applyAlignment="0" applyProtection="0"/>
    <xf numFmtId="9" fontId="0" fillId="0" borderId="0" applyFont="0" applyFill="0" applyBorder="0" applyAlignment="0" applyProtection="0"/>
    <xf numFmtId="0" fontId="103" fillId="0" borderId="10" applyNumberFormat="0" applyFill="0" applyAlignment="0" applyProtection="0"/>
    <xf numFmtId="0" fontId="14" fillId="0" borderId="0">
      <alignment/>
      <protection/>
    </xf>
    <xf numFmtId="0" fontId="10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5" fillId="29" borderId="0" applyNumberFormat="0" applyBorder="0" applyAlignment="0" applyProtection="0"/>
  </cellStyleXfs>
  <cellXfs count="4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0" borderId="0" xfId="0" applyFont="1" applyFill="1" applyAlignment="1" applyProtection="1">
      <alignment/>
      <protection locked="0"/>
    </xf>
    <xf numFmtId="0" fontId="6" fillId="30" borderId="0" xfId="0" applyFont="1" applyFill="1" applyAlignment="1" applyProtection="1">
      <alignment vertical="center"/>
      <protection locked="0"/>
    </xf>
    <xf numFmtId="0" fontId="7" fillId="30" borderId="0" xfId="0" applyFont="1" applyFill="1" applyAlignment="1">
      <alignment vertical="center"/>
    </xf>
    <xf numFmtId="0" fontId="106" fillId="0" borderId="0" xfId="0" applyFont="1" applyAlignment="1" applyProtection="1">
      <alignment/>
      <protection locked="0"/>
    </xf>
    <xf numFmtId="0" fontId="107" fillId="0" borderId="0" xfId="0" applyFont="1" applyAlignment="1">
      <alignment/>
    </xf>
    <xf numFmtId="0" fontId="106" fillId="0" borderId="0" xfId="0" applyFont="1" applyFill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8" fillId="0" borderId="0" xfId="0" applyFont="1" applyFill="1" applyAlignment="1" applyProtection="1">
      <alignment/>
      <protection locked="0"/>
    </xf>
    <xf numFmtId="0" fontId="109" fillId="0" borderId="0" xfId="0" applyFont="1" applyAlignment="1">
      <alignment/>
    </xf>
    <xf numFmtId="0" fontId="109" fillId="0" borderId="0" xfId="0" applyFont="1" applyAlignment="1">
      <alignment/>
    </xf>
    <xf numFmtId="0" fontId="107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07" fillId="0" borderId="0" xfId="0" applyFont="1" applyAlignment="1">
      <alignment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 vertical="center"/>
    </xf>
    <xf numFmtId="204" fontId="112" fillId="30" borderId="0" xfId="0" applyNumberFormat="1" applyFont="1" applyFill="1" applyBorder="1" applyAlignment="1" applyProtection="1">
      <alignment horizontal="right" wrapText="1"/>
      <protection hidden="1"/>
    </xf>
    <xf numFmtId="0" fontId="107" fillId="30" borderId="0" xfId="0" applyFont="1" applyFill="1" applyAlignment="1">
      <alignment/>
    </xf>
    <xf numFmtId="0" fontId="110" fillId="30" borderId="0" xfId="0" applyFont="1" applyFill="1" applyAlignment="1">
      <alignment/>
    </xf>
    <xf numFmtId="0" fontId="110" fillId="30" borderId="0" xfId="0" applyFont="1" applyFill="1" applyAlignment="1">
      <alignment horizontal="center" vertical="center"/>
    </xf>
    <xf numFmtId="0" fontId="15" fillId="30" borderId="0" xfId="0" applyFont="1" applyFill="1" applyAlignment="1">
      <alignment/>
    </xf>
    <xf numFmtId="0" fontId="15" fillId="0" borderId="0" xfId="0" applyFont="1" applyAlignment="1">
      <alignment/>
    </xf>
    <xf numFmtId="0" fontId="9" fillId="30" borderId="0" xfId="0" applyFont="1" applyFill="1" applyAlignment="1" applyProtection="1">
      <alignment vertical="center"/>
      <protection locked="0"/>
    </xf>
    <xf numFmtId="0" fontId="113" fillId="30" borderId="0" xfId="0" applyFont="1" applyFill="1" applyAlignment="1">
      <alignment wrapText="1"/>
    </xf>
    <xf numFmtId="0" fontId="111" fillId="30" borderId="0" xfId="0" applyFont="1" applyFill="1" applyAlignment="1">
      <alignment wrapText="1"/>
    </xf>
    <xf numFmtId="0" fontId="111" fillId="30" borderId="0" xfId="0" applyFont="1" applyFill="1" applyAlignment="1">
      <alignment/>
    </xf>
    <xf numFmtId="0" fontId="114" fillId="0" borderId="0" xfId="0" applyFont="1" applyFill="1" applyAlignment="1">
      <alignment/>
    </xf>
    <xf numFmtId="204" fontId="111" fillId="0" borderId="0" xfId="0" applyNumberFormat="1" applyFont="1" applyFill="1" applyAlignment="1">
      <alignment vertical="center"/>
    </xf>
    <xf numFmtId="204" fontId="115" fillId="0" borderId="0" xfId="0" applyNumberFormat="1" applyFont="1" applyFill="1" applyAlignment="1">
      <alignment horizontal="center" vertical="center"/>
    </xf>
    <xf numFmtId="0" fontId="115" fillId="0" borderId="0" xfId="0" applyFont="1" applyFill="1" applyAlignment="1">
      <alignment horizontal="center" vertical="center"/>
    </xf>
    <xf numFmtId="204" fontId="115" fillId="0" borderId="0" xfId="0" applyNumberFormat="1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 vertical="center" wrapText="1"/>
    </xf>
    <xf numFmtId="204" fontId="116" fillId="0" borderId="0" xfId="0" applyNumberFormat="1" applyFont="1" applyFill="1" applyAlignment="1">
      <alignment vertical="center" wrapText="1"/>
    </xf>
    <xf numFmtId="0" fontId="116" fillId="0" borderId="0" xfId="0" applyFont="1" applyFill="1" applyAlignment="1">
      <alignment vertical="center" wrapText="1"/>
    </xf>
    <xf numFmtId="0" fontId="116" fillId="0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0" fontId="117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14" fillId="30" borderId="11" xfId="58" applyFont="1" applyFill="1" applyBorder="1" applyAlignment="1" quotePrefix="1">
      <alignment horizontal="center" wrapText="1"/>
      <protection/>
    </xf>
    <xf numFmtId="0" fontId="114" fillId="30" borderId="11" xfId="58" applyFont="1" applyFill="1" applyBorder="1" applyAlignment="1">
      <alignment wrapText="1"/>
      <protection/>
    </xf>
    <xf numFmtId="0" fontId="114" fillId="30" borderId="11" xfId="58" applyFont="1" applyFill="1" applyBorder="1" applyAlignment="1" quotePrefix="1">
      <alignment horizontal="center" vertical="center" wrapText="1"/>
      <protection/>
    </xf>
    <xf numFmtId="0" fontId="114" fillId="0" borderId="11" xfId="58" applyFont="1" applyFill="1" applyBorder="1" applyAlignment="1">
      <alignment wrapText="1"/>
      <protection/>
    </xf>
    <xf numFmtId="0" fontId="114" fillId="0" borderId="11" xfId="58" applyFont="1" applyFill="1" applyBorder="1" applyAlignment="1" quotePrefix="1">
      <alignment horizontal="center" wrapText="1"/>
      <protection/>
    </xf>
    <xf numFmtId="204" fontId="118" fillId="0" borderId="11" xfId="0" applyNumberFormat="1" applyFont="1" applyFill="1" applyBorder="1" applyAlignment="1" applyProtection="1">
      <alignment horizontal="right"/>
      <protection hidden="1"/>
    </xf>
    <xf numFmtId="0" fontId="119" fillId="0" borderId="0" xfId="0" applyFont="1" applyAlignment="1" applyProtection="1">
      <alignment/>
      <protection locked="0"/>
    </xf>
    <xf numFmtId="0" fontId="120" fillId="30" borderId="0" xfId="0" applyFont="1" applyFill="1" applyAlignment="1">
      <alignment horizontal="center" vertical="center"/>
    </xf>
    <xf numFmtId="0" fontId="113" fillId="30" borderId="0" xfId="0" applyFont="1" applyFill="1" applyAlignment="1">
      <alignment/>
    </xf>
    <xf numFmtId="0" fontId="113" fillId="30" borderId="0" xfId="0" applyFont="1" applyFill="1" applyAlignment="1">
      <alignment horizontal="center" vertical="center"/>
    </xf>
    <xf numFmtId="0" fontId="110" fillId="30" borderId="0" xfId="0" applyFont="1" applyFill="1" applyBorder="1" applyAlignment="1">
      <alignment horizontal="center" vertical="center"/>
    </xf>
    <xf numFmtId="0" fontId="111" fillId="30" borderId="0" xfId="0" applyFont="1" applyFill="1" applyAlignment="1">
      <alignment vertical="center"/>
    </xf>
    <xf numFmtId="0" fontId="121" fillId="30" borderId="0" xfId="0" applyFont="1" applyFill="1" applyAlignment="1">
      <alignment/>
    </xf>
    <xf numFmtId="204" fontId="118" fillId="30" borderId="11" xfId="0" applyNumberFormat="1" applyFont="1" applyFill="1" applyBorder="1" applyAlignment="1">
      <alignment horizontal="right" wrapText="1" shrinkToFit="1"/>
    </xf>
    <xf numFmtId="204" fontId="118" fillId="30" borderId="11" xfId="0" applyNumberFormat="1" applyFont="1" applyFill="1" applyBorder="1" applyAlignment="1">
      <alignment horizontal="right"/>
    </xf>
    <xf numFmtId="204" fontId="122" fillId="30" borderId="11" xfId="0" applyNumberFormat="1" applyFont="1" applyFill="1" applyBorder="1" applyAlignment="1">
      <alignment horizontal="right"/>
    </xf>
    <xf numFmtId="0" fontId="123" fillId="30" borderId="0" xfId="0" applyFont="1" applyFill="1" applyAlignment="1">
      <alignment/>
    </xf>
    <xf numFmtId="204" fontId="107" fillId="0" borderId="0" xfId="0" applyNumberFormat="1" applyFont="1" applyFill="1" applyAlignment="1">
      <alignment/>
    </xf>
    <xf numFmtId="206" fontId="107" fillId="0" borderId="0" xfId="0" applyNumberFormat="1" applyFont="1" applyFill="1" applyAlignment="1">
      <alignment/>
    </xf>
    <xf numFmtId="206" fontId="109" fillId="0" borderId="0" xfId="0" applyNumberFormat="1" applyFont="1" applyFill="1" applyAlignment="1">
      <alignment/>
    </xf>
    <xf numFmtId="204" fontId="109" fillId="0" borderId="0" xfId="0" applyNumberFormat="1" applyFont="1" applyAlignment="1">
      <alignment/>
    </xf>
    <xf numFmtId="0" fontId="106" fillId="0" borderId="0" xfId="0" applyFont="1" applyAlignment="1">
      <alignment wrapText="1"/>
    </xf>
    <xf numFmtId="0" fontId="106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7" fillId="0" borderId="0" xfId="0" applyNumberFormat="1" applyFont="1" applyAlignment="1">
      <alignment/>
    </xf>
    <xf numFmtId="204" fontId="114" fillId="0" borderId="11" xfId="0" applyNumberFormat="1" applyFont="1" applyFill="1" applyBorder="1" applyAlignment="1" applyProtection="1">
      <alignment horizontal="right" wrapText="1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>
      <alignment horizontal="right" wrapText="1" shrinkToFit="1"/>
    </xf>
    <xf numFmtId="204" fontId="18" fillId="30" borderId="11" xfId="0" applyNumberFormat="1" applyFont="1" applyFill="1" applyBorder="1" applyAlignment="1">
      <alignment horizontal="right" wrapText="1" shrinkToFit="1"/>
    </xf>
    <xf numFmtId="204" fontId="19" fillId="30" borderId="11" xfId="0" applyNumberFormat="1" applyFont="1" applyFill="1" applyBorder="1" applyAlignment="1">
      <alignment horizontal="center" vertical="center" wrapText="1" shrinkToFit="1"/>
    </xf>
    <xf numFmtId="212" fontId="19" fillId="3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>
      <alignment horizontal="center" vertical="center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0" fontId="10" fillId="30" borderId="11" xfId="56" applyFont="1" applyFill="1" applyBorder="1" applyAlignment="1">
      <alignment horizontal="center" vertical="center"/>
      <protection/>
    </xf>
    <xf numFmtId="0" fontId="10" fillId="30" borderId="11" xfId="56" applyFont="1" applyFill="1" applyBorder="1" applyAlignment="1">
      <alignment vertical="center" wrapText="1"/>
      <protection/>
    </xf>
    <xf numFmtId="0" fontId="10" fillId="30" borderId="11" xfId="58" applyFont="1" applyFill="1" applyBorder="1" applyAlignment="1" quotePrefix="1">
      <alignment horizontal="center" wrapText="1"/>
      <protection/>
    </xf>
    <xf numFmtId="0" fontId="10" fillId="30" borderId="11" xfId="58" applyFont="1" applyFill="1" applyBorder="1" applyAlignment="1" quotePrefix="1">
      <alignment horizontal="center" vertical="center" wrapText="1"/>
      <protection/>
    </xf>
    <xf numFmtId="0" fontId="10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wrapText="1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23" fillId="30" borderId="0" xfId="0" applyFont="1" applyFill="1" applyAlignment="1">
      <alignment horizontal="center" vertical="center"/>
    </xf>
    <xf numFmtId="0" fontId="9" fillId="30" borderId="0" xfId="0" applyFont="1" applyFill="1" applyAlignment="1">
      <alignment/>
    </xf>
    <xf numFmtId="0" fontId="10" fillId="30" borderId="11" xfId="58" applyFont="1" applyFill="1" applyBorder="1" applyAlignment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204" fontId="19" fillId="3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20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204" fontId="20" fillId="3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27" fillId="30" borderId="0" xfId="0" applyFont="1" applyFill="1" applyAlignment="1">
      <alignment/>
    </xf>
    <xf numFmtId="0" fontId="27" fillId="30" borderId="0" xfId="0" applyFont="1" applyFill="1" applyAlignment="1">
      <alignment horizontal="center" vertical="center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5" fillId="30" borderId="0" xfId="0" applyFont="1" applyFill="1" applyAlignment="1">
      <alignment vertical="center"/>
    </xf>
    <xf numFmtId="0" fontId="27" fillId="30" borderId="0" xfId="0" applyFont="1" applyFill="1" applyAlignment="1">
      <alignment vertical="center"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204" fontId="20" fillId="30" borderId="11" xfId="0" applyNumberFormat="1" applyFont="1" applyFill="1" applyBorder="1" applyAlignment="1">
      <alignment horizontal="center" vertical="center"/>
    </xf>
    <xf numFmtId="0" fontId="19" fillId="30" borderId="11" xfId="0" applyFont="1" applyFill="1" applyBorder="1" applyAlignment="1" quotePrefix="1">
      <alignment horizontal="center"/>
    </xf>
    <xf numFmtId="0" fontId="19" fillId="30" borderId="11" xfId="0" applyFont="1" applyFill="1" applyBorder="1" applyAlignment="1">
      <alignment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/>
    </xf>
    <xf numFmtId="0" fontId="10" fillId="30" borderId="11" xfId="0" applyFont="1" applyFill="1" applyBorder="1" applyAlignment="1">
      <alignment wrapText="1"/>
    </xf>
    <xf numFmtId="0" fontId="9" fillId="30" borderId="11" xfId="0" applyFont="1" applyFill="1" applyBorder="1" applyAlignment="1" quotePrefix="1">
      <alignment horizontal="center" vertical="center"/>
    </xf>
    <xf numFmtId="0" fontId="9" fillId="30" borderId="11" xfId="0" applyFont="1" applyFill="1" applyBorder="1" applyAlignment="1">
      <alignment wrapText="1"/>
    </xf>
    <xf numFmtId="0" fontId="19" fillId="30" borderId="11" xfId="0" applyFont="1" applyFill="1" applyBorder="1" applyAlignment="1" quotePrefix="1">
      <alignment horizontal="center" vertical="center"/>
    </xf>
    <xf numFmtId="0" fontId="19" fillId="30" borderId="11" xfId="0" applyFont="1" applyFill="1" applyBorder="1" applyAlignment="1">
      <alignment wrapText="1"/>
    </xf>
    <xf numFmtId="0" fontId="19" fillId="30" borderId="11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30" borderId="0" xfId="0" applyFont="1" applyFill="1" applyAlignment="1">
      <alignment horizontal="center" vertical="center"/>
    </xf>
    <xf numFmtId="0" fontId="124" fillId="0" borderId="0" xfId="0" applyFont="1" applyAlignment="1" applyProtection="1">
      <alignment/>
      <protection locked="0"/>
    </xf>
    <xf numFmtId="0" fontId="125" fillId="30" borderId="0" xfId="0" applyFont="1" applyFill="1" applyAlignment="1" applyProtection="1">
      <alignment/>
      <protection locked="0"/>
    </xf>
    <xf numFmtId="0" fontId="125" fillId="0" borderId="0" xfId="0" applyFont="1" applyAlignment="1" applyProtection="1">
      <alignment/>
      <protection locked="0"/>
    </xf>
    <xf numFmtId="0" fontId="126" fillId="0" borderId="0" xfId="0" applyFont="1" applyAlignment="1" applyProtection="1">
      <alignment/>
      <protection locked="0"/>
    </xf>
    <xf numFmtId="0" fontId="124" fillId="30" borderId="0" xfId="0" applyFont="1" applyFill="1" applyAlignment="1" applyProtection="1">
      <alignment vertical="center"/>
      <protection locked="0"/>
    </xf>
    <xf numFmtId="0" fontId="125" fillId="0" borderId="0" xfId="0" applyFont="1" applyAlignment="1" applyProtection="1">
      <alignment vertical="center"/>
      <protection locked="0"/>
    </xf>
    <xf numFmtId="0" fontId="125" fillId="30" borderId="0" xfId="0" applyFont="1" applyFill="1" applyAlignment="1" applyProtection="1">
      <alignment horizontal="center" vertical="center"/>
      <protection locked="0"/>
    </xf>
    <xf numFmtId="0" fontId="127" fillId="0" borderId="0" xfId="0" applyFont="1" applyFill="1" applyAlignment="1">
      <alignment vertical="center"/>
    </xf>
    <xf numFmtId="0" fontId="128" fillId="30" borderId="0" xfId="0" applyFont="1" applyFill="1" applyAlignment="1">
      <alignment horizontal="center" vertical="center"/>
    </xf>
    <xf numFmtId="0" fontId="129" fillId="30" borderId="0" xfId="0" applyFont="1" applyFill="1" applyAlignment="1">
      <alignment/>
    </xf>
    <xf numFmtId="0" fontId="130" fillId="3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right" shrinkToFit="1"/>
      <protection/>
    </xf>
    <xf numFmtId="0" fontId="19" fillId="0" borderId="11" xfId="0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>
      <alignment horizontal="left" wrapText="1"/>
    </xf>
    <xf numFmtId="0" fontId="131" fillId="30" borderId="0" xfId="0" applyFont="1" applyFill="1" applyAlignment="1">
      <alignment/>
    </xf>
    <xf numFmtId="204" fontId="132" fillId="30" borderId="11" xfId="0" applyNumberFormat="1" applyFont="1" applyFill="1" applyBorder="1" applyAlignment="1">
      <alignment horizontal="right" wrapText="1" shrinkToFit="1"/>
    </xf>
    <xf numFmtId="204" fontId="132" fillId="30" borderId="11" xfId="0" applyNumberFormat="1" applyFont="1" applyFill="1" applyBorder="1" applyAlignment="1">
      <alignment horizontal="right"/>
    </xf>
    <xf numFmtId="0" fontId="117" fillId="30" borderId="0" xfId="0" applyFont="1" applyFill="1" applyAlignment="1">
      <alignment/>
    </xf>
    <xf numFmtId="204" fontId="133" fillId="30" borderId="0" xfId="0" applyNumberFormat="1" applyFont="1" applyFill="1" applyBorder="1" applyAlignment="1" applyProtection="1">
      <alignment horizontal="right" wrapText="1"/>
      <protection hidden="1"/>
    </xf>
    <xf numFmtId="0" fontId="133" fillId="30" borderId="0" xfId="0" applyFont="1" applyFill="1" applyAlignment="1">
      <alignment wrapText="1"/>
    </xf>
    <xf numFmtId="204" fontId="115" fillId="30" borderId="0" xfId="0" applyNumberFormat="1" applyFont="1" applyFill="1" applyBorder="1" applyAlignment="1" applyProtection="1">
      <alignment horizontal="right" wrapText="1"/>
      <protection hidden="1"/>
    </xf>
    <xf numFmtId="0" fontId="115" fillId="30" borderId="0" xfId="0" applyFont="1" applyFill="1" applyAlignment="1">
      <alignment/>
    </xf>
    <xf numFmtId="0" fontId="133" fillId="30" borderId="11" xfId="58" applyFont="1" applyFill="1" applyBorder="1" applyAlignment="1" quotePrefix="1">
      <alignment horizontal="center" vertical="center" wrapText="1"/>
      <protection/>
    </xf>
    <xf numFmtId="0" fontId="133" fillId="30" borderId="11" xfId="56" applyFont="1" applyFill="1" applyBorder="1" applyAlignment="1">
      <alignment vertical="center" wrapText="1"/>
      <protection/>
    </xf>
    <xf numFmtId="0" fontId="133" fillId="30" borderId="11" xfId="0" applyFont="1" applyFill="1" applyBorder="1" applyAlignment="1">
      <alignment wrapText="1"/>
    </xf>
    <xf numFmtId="0" fontId="133" fillId="30" borderId="12" xfId="58" applyFont="1" applyFill="1" applyBorder="1" applyAlignment="1" quotePrefix="1">
      <alignment horizontal="center" wrapText="1"/>
      <protection/>
    </xf>
    <xf numFmtId="0" fontId="133" fillId="30" borderId="12" xfId="58" applyFont="1" applyFill="1" applyBorder="1" applyAlignment="1">
      <alignment wrapText="1"/>
      <protection/>
    </xf>
    <xf numFmtId="0" fontId="134" fillId="30" borderId="0" xfId="0" applyFont="1" applyFill="1" applyAlignment="1">
      <alignment wrapText="1"/>
    </xf>
    <xf numFmtId="0" fontId="133" fillId="30" borderId="11" xfId="58" applyFont="1" applyFill="1" applyBorder="1" applyAlignment="1" quotePrefix="1">
      <alignment horizontal="center" wrapText="1"/>
      <protection/>
    </xf>
    <xf numFmtId="0" fontId="133" fillId="30" borderId="11" xfId="58" applyFont="1" applyFill="1" applyBorder="1" applyAlignment="1">
      <alignment wrapText="1"/>
      <protection/>
    </xf>
    <xf numFmtId="0" fontId="133" fillId="30" borderId="13" xfId="58" applyFont="1" applyFill="1" applyBorder="1" applyAlignment="1" quotePrefix="1">
      <alignment horizontal="center" vertical="center" wrapText="1"/>
      <protection/>
    </xf>
    <xf numFmtId="0" fontId="133" fillId="0" borderId="11" xfId="58" applyFont="1" applyFill="1" applyBorder="1" applyAlignment="1">
      <alignment wrapText="1"/>
      <protection/>
    </xf>
    <xf numFmtId="0" fontId="133" fillId="30" borderId="13" xfId="58" applyFont="1" applyFill="1" applyBorder="1" applyAlignment="1">
      <alignment wrapText="1"/>
      <protection/>
    </xf>
    <xf numFmtId="0" fontId="115" fillId="0" borderId="0" xfId="0" applyFont="1" applyFill="1" applyAlignment="1">
      <alignment/>
    </xf>
    <xf numFmtId="49" fontId="134" fillId="0" borderId="11" xfId="0" applyNumberFormat="1" applyFont="1" applyFill="1" applyBorder="1" applyAlignment="1" applyProtection="1">
      <alignment horizontal="center" vertical="top"/>
      <protection hidden="1"/>
    </xf>
    <xf numFmtId="0" fontId="134" fillId="0" borderId="11" xfId="0" applyFont="1" applyFill="1" applyBorder="1" applyAlignment="1" applyProtection="1">
      <alignment horizontal="center" vertical="top"/>
      <protection hidden="1"/>
    </xf>
    <xf numFmtId="204" fontId="114" fillId="0" borderId="11" xfId="0" applyNumberFormat="1" applyFont="1" applyFill="1" applyBorder="1" applyAlignment="1" applyProtection="1">
      <alignment horizontal="right"/>
      <protection hidden="1"/>
    </xf>
    <xf numFmtId="0" fontId="133" fillId="0" borderId="11" xfId="58" applyFont="1" applyFill="1" applyBorder="1" applyAlignment="1" quotePrefix="1">
      <alignment horizontal="center"/>
      <protection/>
    </xf>
    <xf numFmtId="0" fontId="133" fillId="0" borderId="11" xfId="58" applyFont="1" applyFill="1" applyBorder="1">
      <alignment/>
      <protection/>
    </xf>
    <xf numFmtId="0" fontId="133" fillId="30" borderId="11" xfId="58" applyFont="1" applyFill="1" applyBorder="1" applyAlignment="1">
      <alignment vertical="center" wrapText="1"/>
      <protection/>
    </xf>
    <xf numFmtId="0" fontId="116" fillId="30" borderId="0" xfId="0" applyFont="1" applyFill="1" applyAlignment="1">
      <alignment wrapText="1"/>
    </xf>
    <xf numFmtId="0" fontId="116" fillId="30" borderId="11" xfId="0" applyFont="1" applyFill="1" applyBorder="1" applyAlignment="1">
      <alignment wrapText="1"/>
    </xf>
    <xf numFmtId="0" fontId="115" fillId="0" borderId="11" xfId="0" applyFont="1" applyFill="1" applyBorder="1" applyAlignment="1">
      <alignment/>
    </xf>
    <xf numFmtId="0" fontId="116" fillId="0" borderId="0" xfId="0" applyFont="1" applyFill="1" applyAlignment="1">
      <alignment wrapText="1"/>
    </xf>
    <xf numFmtId="0" fontId="134" fillId="0" borderId="11" xfId="0" applyFont="1" applyFill="1" applyBorder="1" applyAlignment="1" applyProtection="1">
      <alignment horizontal="center" vertical="top" wrapText="1"/>
      <protection hidden="1"/>
    </xf>
    <xf numFmtId="0" fontId="133" fillId="0" borderId="11" xfId="58" applyFont="1" applyFill="1" applyBorder="1" applyAlignment="1" quotePrefix="1">
      <alignment horizontal="center" wrapText="1"/>
      <protection/>
    </xf>
    <xf numFmtId="0" fontId="133" fillId="0" borderId="11" xfId="58" applyFont="1" applyFill="1" applyBorder="1" applyAlignment="1" quotePrefix="1">
      <alignment horizontal="center" vertical="center" wrapText="1"/>
      <protection/>
    </xf>
    <xf numFmtId="49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0" applyFont="1" applyFill="1" applyBorder="1" applyAlignment="1" applyProtection="1">
      <alignment horizontal="left" vertical="top" wrapText="1"/>
      <protection hidden="1"/>
    </xf>
    <xf numFmtId="49" fontId="134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58" applyFont="1" applyFill="1" applyBorder="1" applyAlignment="1" quotePrefix="1">
      <alignment horizontal="center" vertical="center"/>
      <protection/>
    </xf>
    <xf numFmtId="204" fontId="116" fillId="0" borderId="0" xfId="0" applyNumberFormat="1" applyFont="1" applyFill="1" applyAlignment="1">
      <alignment vertical="center"/>
    </xf>
    <xf numFmtId="0" fontId="133" fillId="0" borderId="11" xfId="58" applyFont="1" applyFill="1" applyBorder="1" applyAlignment="1">
      <alignment vertical="center" wrapText="1"/>
      <protection/>
    </xf>
    <xf numFmtId="0" fontId="134" fillId="0" borderId="11" xfId="0" applyFont="1" applyFill="1" applyBorder="1" applyAlignment="1" applyProtection="1">
      <alignment horizontal="center" vertical="center" wrapText="1"/>
      <protection hidden="1"/>
    </xf>
    <xf numFmtId="204" fontId="113" fillId="0" borderId="11" xfId="0" applyNumberFormat="1" applyFont="1" applyFill="1" applyBorder="1" applyAlignment="1" applyProtection="1">
      <alignment horizontal="right" vertical="center"/>
      <protection hidden="1"/>
    </xf>
    <xf numFmtId="49" fontId="106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06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14" fillId="0" borderId="11" xfId="0" applyNumberFormat="1" applyFont="1" applyFill="1" applyBorder="1" applyAlignment="1" applyProtection="1">
      <alignment horizontal="right" vertical="center"/>
      <protection hidden="1"/>
    </xf>
    <xf numFmtId="204" fontId="135" fillId="0" borderId="11" xfId="0" applyNumberFormat="1" applyFont="1" applyFill="1" applyBorder="1" applyAlignment="1" applyProtection="1">
      <alignment horizontal="right" wrapText="1"/>
      <protection hidden="1"/>
    </xf>
    <xf numFmtId="204" fontId="136" fillId="0" borderId="11" xfId="0" applyNumberFormat="1" applyFont="1" applyFill="1" applyBorder="1" applyAlignment="1">
      <alignment horizontal="right" vertical="center" wrapText="1"/>
    </xf>
    <xf numFmtId="203" fontId="106" fillId="0" borderId="11" xfId="0" applyNumberFormat="1" applyFont="1" applyFill="1" applyBorder="1" applyAlignment="1" applyProtection="1">
      <alignment horizontal="right" vertical="center"/>
      <protection hidden="1"/>
    </xf>
    <xf numFmtId="0" fontId="137" fillId="0" borderId="11" xfId="0" applyFont="1" applyFill="1" applyBorder="1" applyAlignment="1" applyProtection="1">
      <alignment horizontal="center" vertical="center" wrapText="1"/>
      <protection hidden="1"/>
    </xf>
    <xf numFmtId="204" fontId="13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hidden="1"/>
    </xf>
    <xf numFmtId="203" fontId="137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6" fillId="0" borderId="11" xfId="0" applyNumberFormat="1" applyFont="1" applyFill="1" applyBorder="1" applyAlignment="1" applyProtection="1">
      <alignment horizontal="right" vertical="top" wrapText="1"/>
      <protection hidden="1"/>
    </xf>
    <xf numFmtId="0" fontId="106" fillId="0" borderId="11" xfId="0" applyFont="1" applyFill="1" applyBorder="1" applyAlignment="1" applyProtection="1">
      <alignment horizontal="left" vertical="top" wrapText="1"/>
      <protection hidden="1"/>
    </xf>
    <xf numFmtId="204" fontId="118" fillId="0" borderId="11" xfId="0" applyNumberFormat="1" applyFont="1" applyFill="1" applyBorder="1" applyAlignment="1" applyProtection="1">
      <alignment horizontal="right" wrapText="1"/>
      <protection hidden="1"/>
    </xf>
    <xf numFmtId="203" fontId="106" fillId="0" borderId="11" xfId="0" applyNumberFormat="1" applyFont="1" applyFill="1" applyBorder="1" applyAlignment="1" applyProtection="1">
      <alignment horizontal="right" vertical="top"/>
      <protection hidden="1"/>
    </xf>
    <xf numFmtId="203" fontId="134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0" applyNumberFormat="1" applyFont="1" applyFill="1" applyBorder="1" applyAlignment="1" applyProtection="1">
      <alignment horizontal="right" shrinkToFit="1"/>
      <protection/>
    </xf>
    <xf numFmtId="0" fontId="9" fillId="30" borderId="11" xfId="0" applyFont="1" applyFill="1" applyBorder="1" applyAlignment="1" applyProtection="1">
      <alignment horizontal="center" vertical="center" wrapText="1"/>
      <protection/>
    </xf>
    <xf numFmtId="0" fontId="9" fillId="3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right" shrinkToFi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right" vertical="top" wrapText="1"/>
      <protection locked="0"/>
    </xf>
    <xf numFmtId="0" fontId="10" fillId="0" borderId="11" xfId="0" applyFont="1" applyFill="1" applyBorder="1" applyAlignment="1" applyProtection="1">
      <alignment horizontal="left" vertical="top"/>
      <protection hidden="1" locked="0"/>
    </xf>
    <xf numFmtId="0" fontId="9" fillId="32" borderId="11" xfId="0" applyNumberFormat="1" applyFont="1" applyFill="1" applyBorder="1" applyAlignment="1" applyProtection="1">
      <alignment horizontal="right" shrinkToFit="1"/>
      <protection/>
    </xf>
    <xf numFmtId="0" fontId="9" fillId="32" borderId="11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left" vertical="top" wrapText="1"/>
      <protection hidden="1" locked="0"/>
    </xf>
    <xf numFmtId="0" fontId="9" fillId="4" borderId="11" xfId="0" applyNumberFormat="1" applyFont="1" applyFill="1" applyBorder="1" applyAlignment="1" applyProtection="1">
      <alignment horizontal="right" shrinkToFit="1"/>
      <protection/>
    </xf>
    <xf numFmtId="0" fontId="9" fillId="4" borderId="11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0" borderId="11" xfId="0" applyFont="1" applyFill="1" applyBorder="1" applyAlignment="1" applyProtection="1">
      <alignment horizontal="right" vertical="top" wrapText="1"/>
      <protection locked="0"/>
    </xf>
    <xf numFmtId="49" fontId="134" fillId="30" borderId="11" xfId="0" applyNumberFormat="1" applyFont="1" applyFill="1" applyBorder="1" applyAlignment="1" applyProtection="1">
      <alignment horizontal="center" vertical="top"/>
      <protection hidden="1"/>
    </xf>
    <xf numFmtId="0" fontId="134" fillId="30" borderId="11" xfId="0" applyFont="1" applyFill="1" applyBorder="1" applyAlignment="1" applyProtection="1">
      <alignment horizontal="center" vertical="top"/>
      <protection hidden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30" borderId="11" xfId="0" applyFont="1" applyFill="1" applyBorder="1" applyAlignment="1" applyProtection="1">
      <alignment horizontal="right" vertical="center" wrapText="1"/>
      <protection locked="0"/>
    </xf>
    <xf numFmtId="0" fontId="9" fillId="30" borderId="11" xfId="0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/>
    </xf>
    <xf numFmtId="0" fontId="9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30" borderId="11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204" fontId="19" fillId="30" borderId="11" xfId="0" applyNumberFormat="1" applyFont="1" applyFill="1" applyBorder="1" applyAlignment="1" applyProtection="1">
      <alignment vertical="center"/>
      <protection locked="0"/>
    </xf>
    <xf numFmtId="0" fontId="10" fillId="0" borderId="11" xfId="59" applyFont="1" applyBorder="1" applyAlignment="1">
      <alignment vertical="center" wrapText="1"/>
      <protection/>
    </xf>
    <xf numFmtId="0" fontId="10" fillId="30" borderId="11" xfId="0" applyFont="1" applyFill="1" applyBorder="1" applyAlignment="1" applyProtection="1">
      <alignment horizontal="center" vertical="center"/>
      <protection locked="0"/>
    </xf>
    <xf numFmtId="0" fontId="9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horizontal="center" vertical="center" shrinkToFit="1"/>
      <protection/>
    </xf>
    <xf numFmtId="203" fontId="6" fillId="0" borderId="11" xfId="0" applyNumberFormat="1" applyFont="1" applyFill="1" applyBorder="1" applyAlignment="1" applyProtection="1">
      <alignment vertical="center" wrapText="1"/>
      <protection hidden="1"/>
    </xf>
    <xf numFmtId="204" fontId="10" fillId="0" borderId="11" xfId="0" applyNumberFormat="1" applyFont="1" applyFill="1" applyBorder="1" applyAlignment="1" applyProtection="1">
      <alignment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9" fillId="0" borderId="11" xfId="0" applyNumberFormat="1" applyFont="1" applyFill="1" applyBorder="1" applyAlignment="1" applyProtection="1">
      <alignment vertical="center" wrapText="1"/>
      <protection hidden="1"/>
    </xf>
    <xf numFmtId="0" fontId="26" fillId="0" borderId="11" xfId="0" applyFont="1" applyFill="1" applyBorder="1" applyAlignment="1">
      <alignment vertical="center"/>
    </xf>
    <xf numFmtId="49" fontId="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0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 applyProtection="1">
      <alignment vertical="center" wrapText="1"/>
      <protection hidden="1"/>
    </xf>
    <xf numFmtId="0" fontId="22" fillId="30" borderId="11" xfId="0" applyFont="1" applyFill="1" applyBorder="1" applyAlignment="1" applyProtection="1">
      <alignment horizontal="center" vertical="center"/>
      <protection hidden="1"/>
    </xf>
    <xf numFmtId="212" fontId="21" fillId="30" borderId="11" xfId="0" applyNumberFormat="1" applyFont="1" applyFill="1" applyBorder="1" applyAlignment="1" applyProtection="1">
      <alignment horizontal="center" vertical="center"/>
      <protection hidden="1"/>
    </xf>
    <xf numFmtId="204" fontId="21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 quotePrefix="1">
      <alignment horizontal="center" vertical="center"/>
      <protection/>
    </xf>
    <xf numFmtId="0" fontId="9" fillId="30" borderId="11" xfId="58" applyFont="1" applyFill="1" applyBorder="1" applyAlignment="1">
      <alignment horizontal="center" vertical="center"/>
      <protection/>
    </xf>
    <xf numFmtId="0" fontId="22" fillId="30" borderId="11" xfId="0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center" vertical="top" wrapText="1"/>
      <protection hidden="1"/>
    </xf>
    <xf numFmtId="203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6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6" fillId="30" borderId="11" xfId="0" applyNumberFormat="1" applyFont="1" applyFill="1" applyBorder="1" applyAlignment="1" applyProtection="1">
      <alignment horizontal="left" vertical="top" wrapText="1"/>
      <protection hidden="1"/>
    </xf>
    <xf numFmtId="204" fontId="6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25" fillId="30" borderId="11" xfId="0" applyNumberFormat="1" applyFont="1" applyFill="1" applyBorder="1" applyAlignment="1" applyProtection="1">
      <alignment horizontal="center" vertical="center"/>
      <protection hidden="1"/>
    </xf>
    <xf numFmtId="204" fontId="25" fillId="30" borderId="11" xfId="0" applyNumberFormat="1" applyFont="1" applyFill="1" applyBorder="1" applyAlignment="1">
      <alignment horizontal="center" vertical="center"/>
    </xf>
    <xf numFmtId="10" fontId="9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9" fillId="30" borderId="11" xfId="0" applyNumberFormat="1" applyFont="1" applyFill="1" applyBorder="1" applyAlignment="1" applyProtection="1">
      <alignment horizontal="right" vertical="center"/>
      <protection hidden="1"/>
    </xf>
    <xf numFmtId="0" fontId="9" fillId="30" borderId="11" xfId="0" applyFont="1" applyFill="1" applyBorder="1" applyAlignment="1">
      <alignment horizontal="center"/>
    </xf>
    <xf numFmtId="0" fontId="9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 applyProtection="1">
      <alignment horizontal="left" vertical="center" wrapText="1"/>
      <protection hidden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/>
    </xf>
    <xf numFmtId="204" fontId="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9" fillId="30" borderId="11" xfId="0" applyNumberFormat="1" applyFont="1" applyFill="1" applyBorder="1" applyAlignment="1" applyProtection="1">
      <alignment horizontal="center" vertical="center"/>
      <protection hidden="1"/>
    </xf>
    <xf numFmtId="49" fontId="132" fillId="30" borderId="11" xfId="0" applyNumberFormat="1" applyFont="1" applyFill="1" applyBorder="1" applyAlignment="1" applyProtection="1">
      <alignment horizontal="right" vertical="top"/>
      <protection/>
    </xf>
    <xf numFmtId="0" fontId="132" fillId="30" borderId="11" xfId="0" applyFont="1" applyFill="1" applyBorder="1" applyAlignment="1" applyProtection="1">
      <alignment horizontal="left" vertical="top" wrapText="1"/>
      <protection/>
    </xf>
    <xf numFmtId="204" fontId="132" fillId="30" borderId="11" xfId="0" applyNumberFormat="1" applyFont="1" applyFill="1" applyBorder="1" applyAlignment="1">
      <alignment/>
    </xf>
    <xf numFmtId="0" fontId="131" fillId="30" borderId="11" xfId="0" applyFont="1" applyFill="1" applyBorder="1" applyAlignment="1">
      <alignment/>
    </xf>
    <xf numFmtId="204" fontId="140" fillId="30" borderId="11" xfId="0" applyNumberFormat="1" applyFont="1" applyFill="1" applyBorder="1" applyAlignment="1">
      <alignment horizontal="center" vertical="center" wrapText="1" shrinkToFit="1"/>
    </xf>
    <xf numFmtId="212" fontId="140" fillId="30" borderId="11" xfId="0" applyNumberFormat="1" applyFont="1" applyFill="1" applyBorder="1" applyAlignment="1" applyProtection="1">
      <alignment horizontal="center" vertical="center"/>
      <protection hidden="1"/>
    </xf>
    <xf numFmtId="4" fontId="140" fillId="30" borderId="11" xfId="0" applyNumberFormat="1" applyFont="1" applyFill="1" applyBorder="1" applyAlignment="1" applyProtection="1">
      <alignment horizontal="center" vertical="center"/>
      <protection hidden="1"/>
    </xf>
    <xf numFmtId="204" fontId="140" fillId="30" borderId="11" xfId="0" applyNumberFormat="1" applyFont="1" applyFill="1" applyBorder="1" applyAlignment="1">
      <alignment horizontal="center" vertical="center"/>
    </xf>
    <xf numFmtId="49" fontId="118" fillId="30" borderId="11" xfId="0" applyNumberFormat="1" applyFont="1" applyFill="1" applyBorder="1" applyAlignment="1" applyProtection="1">
      <alignment horizontal="right" vertical="top"/>
      <protection/>
    </xf>
    <xf numFmtId="0" fontId="118" fillId="30" borderId="11" xfId="0" applyFont="1" applyFill="1" applyBorder="1" applyAlignment="1" applyProtection="1">
      <alignment horizontal="left" vertical="top" wrapText="1"/>
      <protection/>
    </xf>
    <xf numFmtId="204" fontId="122" fillId="30" borderId="11" xfId="0" applyNumberFormat="1" applyFont="1" applyFill="1" applyBorder="1" applyAlignment="1">
      <alignment horizontal="center" vertical="center" wrapText="1" shrinkToFit="1"/>
    </xf>
    <xf numFmtId="212" fontId="122" fillId="30" borderId="11" xfId="0" applyNumberFormat="1" applyFont="1" applyFill="1" applyBorder="1" applyAlignment="1" applyProtection="1">
      <alignment horizontal="center" vertical="center"/>
      <protection hidden="1"/>
    </xf>
    <xf numFmtId="4" fontId="122" fillId="30" borderId="11" xfId="0" applyNumberFormat="1" applyFont="1" applyFill="1" applyBorder="1" applyAlignment="1" applyProtection="1">
      <alignment horizontal="center" vertical="center"/>
      <protection hidden="1"/>
    </xf>
    <xf numFmtId="204" fontId="122" fillId="30" borderId="11" xfId="0" applyNumberFormat="1" applyFont="1" applyFill="1" applyBorder="1" applyAlignment="1">
      <alignment horizontal="center" vertical="center"/>
    </xf>
    <xf numFmtId="49" fontId="122" fillId="30" borderId="11" xfId="0" applyNumberFormat="1" applyFont="1" applyFill="1" applyBorder="1" applyAlignment="1" applyProtection="1">
      <alignment horizontal="right" vertical="top"/>
      <protection/>
    </xf>
    <xf numFmtId="0" fontId="122" fillId="30" borderId="11" xfId="0" applyFont="1" applyFill="1" applyBorder="1" applyAlignment="1" applyProtection="1">
      <alignment horizontal="left" vertical="top" wrapText="1"/>
      <protection/>
    </xf>
    <xf numFmtId="204" fontId="140" fillId="30" borderId="11" xfId="0" applyNumberFormat="1" applyFont="1" applyFill="1" applyBorder="1" applyAlignment="1">
      <alignment horizontal="center" wrapText="1" shrinkToFit="1"/>
    </xf>
    <xf numFmtId="212" fontId="140" fillId="30" borderId="11" xfId="0" applyNumberFormat="1" applyFont="1" applyFill="1" applyBorder="1" applyAlignment="1" applyProtection="1">
      <alignment horizontal="center"/>
      <protection hidden="1"/>
    </xf>
    <xf numFmtId="4" fontId="140" fillId="30" borderId="11" xfId="0" applyNumberFormat="1" applyFont="1" applyFill="1" applyBorder="1" applyAlignment="1" applyProtection="1">
      <alignment horizontal="center"/>
      <protection hidden="1"/>
    </xf>
    <xf numFmtId="204" fontId="140" fillId="30" borderId="11" xfId="0" applyNumberFormat="1" applyFont="1" applyFill="1" applyBorder="1" applyAlignment="1">
      <alignment horizontal="center"/>
    </xf>
    <xf numFmtId="49" fontId="141" fillId="30" borderId="11" xfId="0" applyNumberFormat="1" applyFont="1" applyFill="1" applyBorder="1" applyAlignment="1" applyProtection="1">
      <alignment horizontal="right" vertical="top"/>
      <protection/>
    </xf>
    <xf numFmtId="0" fontId="141" fillId="30" borderId="11" xfId="0" applyFont="1" applyFill="1" applyBorder="1" applyAlignment="1" applyProtection="1">
      <alignment horizontal="left" vertical="top" wrapText="1"/>
      <protection/>
    </xf>
    <xf numFmtId="204" fontId="133" fillId="30" borderId="11" xfId="0" applyNumberFormat="1" applyFont="1" applyFill="1" applyBorder="1" applyAlignment="1">
      <alignment horizontal="right" wrapText="1" shrinkToFit="1"/>
    </xf>
    <xf numFmtId="204" fontId="133" fillId="30" borderId="11" xfId="0" applyNumberFormat="1" applyFont="1" applyFill="1" applyBorder="1" applyAlignment="1">
      <alignment horizontal="right"/>
    </xf>
    <xf numFmtId="204" fontId="142" fillId="30" borderId="11" xfId="0" applyNumberFormat="1" applyFont="1" applyFill="1" applyBorder="1" applyAlignment="1">
      <alignment horizontal="center" vertical="center" wrapText="1" shrinkToFit="1"/>
    </xf>
    <xf numFmtId="212" fontId="142" fillId="30" borderId="11" xfId="0" applyNumberFormat="1" applyFont="1" applyFill="1" applyBorder="1" applyAlignment="1" applyProtection="1">
      <alignment horizontal="center" vertical="center"/>
      <protection hidden="1"/>
    </xf>
    <xf numFmtId="4" fontId="142" fillId="30" borderId="11" xfId="0" applyNumberFormat="1" applyFont="1" applyFill="1" applyBorder="1" applyAlignment="1" applyProtection="1">
      <alignment horizontal="center" vertical="center"/>
      <protection hidden="1"/>
    </xf>
    <xf numFmtId="204" fontId="142" fillId="30" borderId="11" xfId="0" applyNumberFormat="1" applyFont="1" applyFill="1" applyBorder="1" applyAlignment="1">
      <alignment horizontal="center" vertical="center"/>
    </xf>
    <xf numFmtId="204" fontId="134" fillId="30" borderId="11" xfId="0" applyNumberFormat="1" applyFont="1" applyFill="1" applyBorder="1" applyAlignment="1" applyProtection="1">
      <alignment horizontal="right" vertical="center" wrapText="1"/>
      <protection hidden="1"/>
    </xf>
    <xf numFmtId="212" fontId="143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0" applyFont="1" applyFill="1" applyBorder="1" applyAlignment="1">
      <alignment horizontal="center" vertical="center" wrapText="1"/>
    </xf>
    <xf numFmtId="202" fontId="9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0" fillId="0" borderId="11" xfId="0" applyNumberFormat="1" applyFont="1" applyFill="1" applyBorder="1" applyAlignment="1">
      <alignment horizontal="center" vertical="center" wrapText="1"/>
    </xf>
    <xf numFmtId="204" fontId="19" fillId="0" borderId="11" xfId="0" applyNumberFormat="1" applyFont="1" applyBorder="1" applyAlignment="1">
      <alignment horizontal="center" vertical="center" wrapText="1"/>
    </xf>
    <xf numFmtId="204" fontId="19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02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9" fillId="0" borderId="11" xfId="0" applyNumberFormat="1" applyFont="1" applyFill="1" applyBorder="1" applyAlignment="1">
      <alignment horizontal="center" vertical="center" wrapText="1" shrinkToFit="1"/>
    </xf>
    <xf numFmtId="202" fontId="19" fillId="0" borderId="11" xfId="0" applyNumberFormat="1" applyFont="1" applyFill="1" applyBorder="1" applyAlignment="1" applyProtection="1">
      <alignment horizontal="center" vertical="center" wrapText="1"/>
      <protection/>
    </xf>
    <xf numFmtId="202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204" fontId="9" fillId="32" borderId="11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204" fontId="10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15" fontId="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9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10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24" fillId="30" borderId="11" xfId="0" applyNumberFormat="1" applyFont="1" applyFill="1" applyBorder="1" applyAlignment="1">
      <alignment horizontal="center" vertical="center" wrapText="1"/>
    </xf>
    <xf numFmtId="204" fontId="22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34" fillId="0" borderId="11" xfId="0" applyFont="1" applyFill="1" applyBorder="1" applyAlignment="1" applyProtection="1">
      <alignment horizontal="center" vertical="center"/>
      <protection hidden="1"/>
    </xf>
    <xf numFmtId="204" fontId="14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44" fillId="30" borderId="11" xfId="0" applyNumberFormat="1" applyFont="1" applyFill="1" applyBorder="1" applyAlignment="1">
      <alignment horizontal="center" vertical="center" wrapText="1"/>
    </xf>
    <xf numFmtId="0" fontId="133" fillId="0" borderId="11" xfId="58" applyFont="1" applyFill="1" applyBorder="1" applyAlignment="1">
      <alignment horizontal="center" vertical="center" wrapText="1"/>
      <protection/>
    </xf>
    <xf numFmtId="204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1" xfId="0" applyNumberFormat="1" applyFont="1" applyFill="1" applyBorder="1" applyAlignment="1">
      <alignment horizontal="center" vertical="center" wrapText="1"/>
    </xf>
    <xf numFmtId="202" fontId="133" fillId="0" borderId="11" xfId="58" applyNumberFormat="1" applyFont="1" applyFill="1" applyBorder="1" applyAlignment="1">
      <alignment horizontal="center" vertical="center" wrapText="1"/>
      <protection/>
    </xf>
    <xf numFmtId="204" fontId="134" fillId="0" borderId="11" xfId="0" applyNumberFormat="1" applyFont="1" applyFill="1" applyBorder="1" applyAlignment="1" applyProtection="1">
      <alignment horizontal="center" vertical="center"/>
      <protection hidden="1"/>
    </xf>
    <xf numFmtId="204" fontId="14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44" fillId="0" borderId="11" xfId="0" applyNumberFormat="1" applyFont="1" applyFill="1" applyBorder="1" applyAlignment="1">
      <alignment horizontal="center" vertical="center" wrapText="1"/>
    </xf>
    <xf numFmtId="204" fontId="133" fillId="0" borderId="14" xfId="58" applyNumberFormat="1" applyFont="1" applyFill="1" applyBorder="1" applyAlignment="1">
      <alignment horizontal="center" vertical="center" wrapText="1"/>
      <protection/>
    </xf>
    <xf numFmtId="204" fontId="133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3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3" xfId="0" applyNumberFormat="1" applyFont="1" applyFill="1" applyBorder="1" applyAlignment="1">
      <alignment horizontal="center" vertical="center" wrapText="1"/>
    </xf>
    <xf numFmtId="204" fontId="133" fillId="0" borderId="11" xfId="58" applyNumberFormat="1" applyFont="1" applyFill="1" applyBorder="1" applyAlignment="1">
      <alignment horizontal="center" vertical="center"/>
      <protection/>
    </xf>
    <xf numFmtId="204" fontId="133" fillId="0" borderId="11" xfId="0" applyNumberFormat="1" applyFont="1" applyFill="1" applyBorder="1" applyAlignment="1" applyProtection="1">
      <alignment horizontal="center" vertical="center"/>
      <protection hidden="1"/>
    </xf>
    <xf numFmtId="204" fontId="13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0" borderId="11" xfId="0" applyNumberFormat="1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204" fontId="11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3" fillId="0" borderId="11" xfId="0" applyFont="1" applyFill="1" applyBorder="1" applyAlignment="1" applyProtection="1">
      <alignment horizontal="center" vertical="center" wrapText="1"/>
      <protection hidden="1"/>
    </xf>
    <xf numFmtId="0" fontId="133" fillId="0" borderId="11" xfId="58" applyFont="1" applyFill="1" applyBorder="1" applyAlignment="1">
      <alignment horizontal="center" vertical="center"/>
      <protection/>
    </xf>
    <xf numFmtId="202" fontId="133" fillId="0" borderId="11" xfId="58" applyNumberFormat="1" applyFont="1" applyFill="1" applyBorder="1" applyAlignment="1">
      <alignment horizontal="center" vertical="center"/>
      <protection/>
    </xf>
    <xf numFmtId="204" fontId="114" fillId="0" borderId="11" xfId="0" applyNumberFormat="1" applyFont="1" applyFill="1" applyBorder="1" applyAlignment="1" applyProtection="1">
      <alignment horizontal="center" vertical="center"/>
      <protection hidden="1"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2" fontId="13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>
      <alignment vertical="center" wrapText="1"/>
    </xf>
    <xf numFmtId="204" fontId="133" fillId="0" borderId="15" xfId="58" applyNumberFormat="1" applyFont="1" applyFill="1" applyBorder="1" applyAlignment="1">
      <alignment horizontal="center" vertical="center" wrapText="1"/>
      <protection/>
    </xf>
    <xf numFmtId="204" fontId="133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2" xfId="0" applyNumberFormat="1" applyFont="1" applyFill="1" applyBorder="1" applyAlignment="1">
      <alignment horizontal="center" vertical="center" wrapText="1"/>
    </xf>
    <xf numFmtId="204" fontId="10" fillId="0" borderId="14" xfId="58" applyNumberFormat="1" applyFont="1" applyFill="1" applyBorder="1" applyAlignment="1">
      <alignment horizontal="center" vertical="center" wrapText="1"/>
      <protection/>
    </xf>
    <xf numFmtId="204" fontId="114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9" fillId="30" borderId="17" xfId="0" applyNumberFormat="1" applyFont="1" applyFill="1" applyBorder="1" applyAlignment="1" applyProtection="1">
      <alignment horizontal="center" vertical="center" wrapText="1"/>
      <protection hidden="1"/>
    </xf>
    <xf numFmtId="203" fontId="133" fillId="0" borderId="11" xfId="0" applyNumberFormat="1" applyFont="1" applyFill="1" applyBorder="1" applyAlignment="1" applyProtection="1">
      <alignment horizontal="center" vertical="center"/>
      <protection hidden="1"/>
    </xf>
    <xf numFmtId="203" fontId="139" fillId="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45" fillId="0" borderId="0" xfId="0" applyFont="1" applyAlignment="1">
      <alignment/>
    </xf>
    <xf numFmtId="0" fontId="145" fillId="0" borderId="0" xfId="0" applyFont="1" applyAlignment="1">
      <alignment/>
    </xf>
    <xf numFmtId="0" fontId="111" fillId="0" borderId="0" xfId="0" applyFont="1" applyAlignment="1">
      <alignment/>
    </xf>
    <xf numFmtId="0" fontId="7" fillId="30" borderId="11" xfId="0" applyFont="1" applyFill="1" applyBorder="1" applyAlignment="1">
      <alignment/>
    </xf>
    <xf numFmtId="202" fontId="22" fillId="3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204" fontId="133" fillId="30" borderId="18" xfId="0" applyNumberFormat="1" applyFont="1" applyFill="1" applyBorder="1" applyAlignment="1" applyProtection="1">
      <alignment horizontal="right" wrapText="1"/>
      <protection hidden="1"/>
    </xf>
    <xf numFmtId="0" fontId="115" fillId="0" borderId="19" xfId="0" applyFont="1" applyFill="1" applyBorder="1" applyAlignment="1">
      <alignment/>
    </xf>
    <xf numFmtId="0" fontId="116" fillId="30" borderId="19" xfId="0" applyFont="1" applyFill="1" applyBorder="1" applyAlignment="1">
      <alignment wrapText="1"/>
    </xf>
    <xf numFmtId="0" fontId="7" fillId="3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3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30" borderId="0" xfId="0" applyFont="1" applyFill="1" applyBorder="1" applyAlignment="1" applyProtection="1">
      <alignment/>
      <protection locked="0"/>
    </xf>
    <xf numFmtId="0" fontId="9" fillId="30" borderId="0" xfId="0" applyFont="1" applyFill="1" applyBorder="1" applyAlignment="1" applyProtection="1">
      <alignment vertical="center"/>
      <protection locked="0"/>
    </xf>
    <xf numFmtId="0" fontId="6" fillId="30" borderId="0" xfId="0" applyFont="1" applyFill="1" applyBorder="1" applyAlignment="1" applyProtection="1">
      <alignment vertical="center"/>
      <protection locked="0"/>
    </xf>
    <xf numFmtId="0" fontId="7" fillId="30" borderId="0" xfId="0" applyFont="1" applyFill="1" applyBorder="1" applyAlignment="1">
      <alignment vertical="center"/>
    </xf>
    <xf numFmtId="0" fontId="107" fillId="30" borderId="0" xfId="0" applyFont="1" applyFill="1" applyBorder="1" applyAlignment="1">
      <alignment/>
    </xf>
    <xf numFmtId="0" fontId="115" fillId="30" borderId="0" xfId="0" applyFont="1" applyFill="1" applyBorder="1" applyAlignment="1">
      <alignment/>
    </xf>
    <xf numFmtId="0" fontId="133" fillId="3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34" fillId="30" borderId="0" xfId="0" applyFont="1" applyFill="1" applyBorder="1" applyAlignment="1">
      <alignment wrapText="1"/>
    </xf>
    <xf numFmtId="0" fontId="113" fillId="30" borderId="0" xfId="0" applyFont="1" applyFill="1" applyBorder="1" applyAlignment="1">
      <alignment wrapText="1"/>
    </xf>
    <xf numFmtId="0" fontId="110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16" fillId="30" borderId="0" xfId="0" applyFont="1" applyFill="1" applyBorder="1" applyAlignment="1">
      <alignment wrapText="1"/>
    </xf>
    <xf numFmtId="0" fontId="111" fillId="30" borderId="0" xfId="0" applyFont="1" applyFill="1" applyBorder="1" applyAlignment="1">
      <alignment wrapText="1"/>
    </xf>
    <xf numFmtId="0" fontId="116" fillId="0" borderId="0" xfId="0" applyFont="1" applyFill="1" applyBorder="1" applyAlignment="1">
      <alignment wrapText="1"/>
    </xf>
    <xf numFmtId="0" fontId="116" fillId="0" borderId="0" xfId="0" applyFont="1" applyFill="1" applyBorder="1" applyAlignment="1">
      <alignment/>
    </xf>
    <xf numFmtId="0" fontId="111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 wrapText="1"/>
    </xf>
    <xf numFmtId="0" fontId="117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45" fillId="0" borderId="0" xfId="0" applyFont="1" applyBorder="1" applyAlignment="1">
      <alignment/>
    </xf>
    <xf numFmtId="0" fontId="145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9" fillId="30" borderId="11" xfId="0" applyFont="1" applyFill="1" applyBorder="1" applyAlignment="1" applyProtection="1">
      <alignment horizontal="center" vertical="top"/>
      <protection hidden="1" locked="0"/>
    </xf>
    <xf numFmtId="0" fontId="10" fillId="0" borderId="0" xfId="0" applyNumberFormat="1" applyFont="1" applyFill="1" applyAlignment="1" applyProtection="1">
      <alignment horizontal="left" vertical="top" wrapText="1"/>
      <protection locked="0"/>
    </xf>
    <xf numFmtId="0" fontId="146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146" fillId="30" borderId="11" xfId="0" applyFont="1" applyFill="1" applyBorder="1" applyAlignment="1" applyProtection="1">
      <alignment horizontal="center" vertical="center" wrapText="1"/>
      <protection hidden="1"/>
    </xf>
    <xf numFmtId="0" fontId="147" fillId="30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center" wrapText="1" shrinkToFit="1"/>
    </xf>
    <xf numFmtId="0" fontId="147" fillId="0" borderId="11" xfId="0" applyFont="1" applyFill="1" applyBorder="1" applyAlignment="1">
      <alignment vertical="center" wrapText="1"/>
    </xf>
    <xf numFmtId="0" fontId="146" fillId="30" borderId="11" xfId="0" applyFont="1" applyFill="1" applyBorder="1" applyAlignment="1" applyProtection="1">
      <alignment horizontal="center" vertical="center" wrapText="1"/>
      <protection locked="0"/>
    </xf>
    <xf numFmtId="0" fontId="22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showZeros="0" tabSelected="1" zoomScale="70" zoomScaleNormal="70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5" sqref="AA5"/>
    </sheetView>
  </sheetViews>
  <sheetFormatPr defaultColWidth="9.00390625" defaultRowHeight="12.75"/>
  <cols>
    <col min="1" max="1" width="15.625" style="10" customWidth="1"/>
    <col min="2" max="2" width="64.625" style="10" customWidth="1"/>
    <col min="3" max="3" width="15.125" style="71" customWidth="1"/>
    <col min="4" max="4" width="16.875" style="71" customWidth="1"/>
    <col min="5" max="5" width="19.375" style="12" customWidth="1"/>
    <col min="6" max="6" width="18.375" style="12" customWidth="1"/>
    <col min="7" max="7" width="17.875" style="12" customWidth="1"/>
    <col min="8" max="8" width="17.00390625" style="14" customWidth="1"/>
    <col min="9" max="9" width="16.75390625" style="14" customWidth="1"/>
    <col min="10" max="10" width="20.375" style="13" customWidth="1"/>
    <col min="11" max="11" width="19.875" style="13" customWidth="1"/>
    <col min="12" max="16384" width="9.125" style="10" customWidth="1"/>
  </cols>
  <sheetData>
    <row r="1" spans="8:11" ht="147" customHeight="1">
      <c r="H1" s="466" t="s">
        <v>418</v>
      </c>
      <c r="I1" s="466"/>
      <c r="J1" s="466"/>
      <c r="K1" s="466"/>
    </row>
    <row r="2" spans="1:11" ht="42.75" customHeight="1">
      <c r="A2" s="474" t="s">
        <v>404</v>
      </c>
      <c r="B2" s="474"/>
      <c r="C2" s="474"/>
      <c r="D2" s="474"/>
      <c r="E2" s="474"/>
      <c r="F2" s="474"/>
      <c r="G2" s="474"/>
      <c r="H2" s="474"/>
      <c r="I2" s="474"/>
      <c r="J2" s="474"/>
      <c r="K2" s="475"/>
    </row>
    <row r="3" spans="1:11" s="53" customFormat="1" ht="60.75" customHeight="1">
      <c r="A3" s="470" t="s">
        <v>1</v>
      </c>
      <c r="B3" s="470" t="s">
        <v>2</v>
      </c>
      <c r="C3" s="472" t="s">
        <v>408</v>
      </c>
      <c r="D3" s="472" t="s">
        <v>364</v>
      </c>
      <c r="E3" s="472" t="s">
        <v>313</v>
      </c>
      <c r="F3" s="472" t="s">
        <v>409</v>
      </c>
      <c r="G3" s="472" t="s">
        <v>410</v>
      </c>
      <c r="H3" s="478" t="s">
        <v>317</v>
      </c>
      <c r="I3" s="468" t="s">
        <v>314</v>
      </c>
      <c r="J3" s="469"/>
      <c r="K3" s="239" t="s">
        <v>411</v>
      </c>
    </row>
    <row r="4" spans="1:11" s="53" customFormat="1" ht="80.25" customHeight="1">
      <c r="A4" s="471"/>
      <c r="B4" s="471"/>
      <c r="C4" s="471"/>
      <c r="D4" s="473"/>
      <c r="E4" s="471"/>
      <c r="F4" s="471"/>
      <c r="G4" s="471"/>
      <c r="H4" s="479"/>
      <c r="I4" s="238" t="s">
        <v>315</v>
      </c>
      <c r="J4" s="238" t="s">
        <v>316</v>
      </c>
      <c r="K4" s="240" t="s">
        <v>397</v>
      </c>
    </row>
    <row r="5" spans="1:11" ht="20.25" customHeight="1">
      <c r="A5" s="241">
        <v>1</v>
      </c>
      <c r="B5" s="241">
        <v>2</v>
      </c>
      <c r="C5" s="242">
        <v>3</v>
      </c>
      <c r="D5" s="242">
        <v>4</v>
      </c>
      <c r="E5" s="242">
        <v>5</v>
      </c>
      <c r="F5" s="242">
        <v>6</v>
      </c>
      <c r="G5" s="242">
        <v>7</v>
      </c>
      <c r="H5" s="243" t="s">
        <v>378</v>
      </c>
      <c r="I5" s="243" t="s">
        <v>379</v>
      </c>
      <c r="J5" s="243" t="s">
        <v>380</v>
      </c>
      <c r="K5" s="244" t="s">
        <v>381</v>
      </c>
    </row>
    <row r="6" spans="1:11" s="140" customFormat="1" ht="23.25" customHeight="1">
      <c r="A6" s="480" t="s">
        <v>17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</row>
    <row r="7" spans="1:11" s="141" customFormat="1" ht="22.5" customHeight="1">
      <c r="A7" s="218">
        <v>10000000</v>
      </c>
      <c r="B7" s="219" t="s">
        <v>3</v>
      </c>
      <c r="C7" s="245">
        <f>C8+C11+C17+C25</f>
        <v>140722.5</v>
      </c>
      <c r="D7" s="245">
        <f>D8+D11+D17+D25</f>
        <v>144765.6</v>
      </c>
      <c r="E7" s="245">
        <f>E8+E11+E17+E25</f>
        <v>153515.6</v>
      </c>
      <c r="F7" s="245">
        <f>F8+F11+F17+F25</f>
        <v>153515.6</v>
      </c>
      <c r="G7" s="245">
        <f>G8+G11+G17+G25</f>
        <v>137257.90000000002</v>
      </c>
      <c r="H7" s="89">
        <f>G7-F7</f>
        <v>-16257.699999999983</v>
      </c>
      <c r="I7" s="89">
        <f>IF(E7=0,0,G7/E7*100)</f>
        <v>89.40974076901632</v>
      </c>
      <c r="J7" s="89">
        <f>IF(F7=0,"",$G7/F7*100)</f>
        <v>89.40974076901632</v>
      </c>
      <c r="K7" s="108">
        <f>G7-C7</f>
        <v>-3464.5999999999767</v>
      </c>
    </row>
    <row r="8" spans="1:11" s="142" customFormat="1" ht="40.5">
      <c r="A8" s="246">
        <v>11000000</v>
      </c>
      <c r="B8" s="247" t="s">
        <v>4</v>
      </c>
      <c r="C8" s="76">
        <f>SUM(C9,C10)</f>
        <v>79592.9</v>
      </c>
      <c r="D8" s="76">
        <f>SUM(D9,D10)</f>
        <v>84808.5</v>
      </c>
      <c r="E8" s="76">
        <f>SUM(E9,E10)</f>
        <v>93558.5</v>
      </c>
      <c r="F8" s="76">
        <f>SUM(F9,F10)</f>
        <v>93558.5</v>
      </c>
      <c r="G8" s="76">
        <f>SUM(G9,G10)</f>
        <v>96263.6</v>
      </c>
      <c r="H8" s="89">
        <f aca="true" t="shared" si="0" ref="H8:H73">G8-F8</f>
        <v>2705.100000000006</v>
      </c>
      <c r="I8" s="89">
        <f aca="true" t="shared" si="1" ref="I8:I73">IF(E8=0,0,G8/E8*100)</f>
        <v>102.89134605621082</v>
      </c>
      <c r="J8" s="89">
        <f aca="true" t="shared" si="2" ref="J8:J73">IF(F8=0,"",$G8/F8*100)</f>
        <v>102.89134605621082</v>
      </c>
      <c r="K8" s="108">
        <f aca="true" t="shared" si="3" ref="K8:K73">G8-C8</f>
        <v>16670.70000000001</v>
      </c>
    </row>
    <row r="9" spans="1:11" s="142" customFormat="1" ht="20.25">
      <c r="A9" s="248">
        <v>11010000</v>
      </c>
      <c r="B9" s="249" t="s">
        <v>50</v>
      </c>
      <c r="C9" s="73">
        <v>79471.9</v>
      </c>
      <c r="D9" s="73">
        <v>84733.5</v>
      </c>
      <c r="E9" s="105">
        <v>93483.5</v>
      </c>
      <c r="F9" s="105">
        <v>93483.5</v>
      </c>
      <c r="G9" s="105">
        <v>96263</v>
      </c>
      <c r="H9" s="86">
        <f t="shared" si="0"/>
        <v>2779.5</v>
      </c>
      <c r="I9" s="86">
        <f t="shared" si="1"/>
        <v>102.97325196425038</v>
      </c>
      <c r="J9" s="86">
        <f t="shared" si="2"/>
        <v>102.97325196425038</v>
      </c>
      <c r="K9" s="102">
        <f t="shared" si="3"/>
        <v>16791.100000000006</v>
      </c>
    </row>
    <row r="10" spans="1:11" s="142" customFormat="1" ht="20.25">
      <c r="A10" s="248">
        <v>11020000</v>
      </c>
      <c r="B10" s="249" t="s">
        <v>5</v>
      </c>
      <c r="C10" s="73">
        <v>121</v>
      </c>
      <c r="D10" s="73">
        <v>75</v>
      </c>
      <c r="E10" s="105">
        <v>75</v>
      </c>
      <c r="F10" s="105">
        <v>75</v>
      </c>
      <c r="G10" s="105">
        <v>0.6</v>
      </c>
      <c r="H10" s="86">
        <f t="shared" si="0"/>
        <v>-74.4</v>
      </c>
      <c r="I10" s="86">
        <f t="shared" si="1"/>
        <v>0.8</v>
      </c>
      <c r="J10" s="86">
        <f t="shared" si="2"/>
        <v>0.8</v>
      </c>
      <c r="K10" s="102">
        <f t="shared" si="3"/>
        <v>-120.4</v>
      </c>
    </row>
    <row r="11" spans="1:11" s="142" customFormat="1" ht="44.25" customHeight="1">
      <c r="A11" s="153">
        <v>13000000</v>
      </c>
      <c r="B11" s="114" t="s">
        <v>85</v>
      </c>
      <c r="C11" s="76">
        <f>SUM(C13,C14,C15,C16)</f>
        <v>7955.2</v>
      </c>
      <c r="D11" s="76">
        <f>SUM(D13,D14,D15,D16)</f>
        <v>8372.6</v>
      </c>
      <c r="E11" s="76">
        <f>SUM(E13,E14,E15,E16)</f>
        <v>8372.6</v>
      </c>
      <c r="F11" s="76">
        <f>SUM(F13,F14,F15,F16)</f>
        <v>8372.6</v>
      </c>
      <c r="G11" s="76">
        <f>SUM(G13,G14,G15,G16)</f>
        <v>6685.3</v>
      </c>
      <c r="H11" s="89">
        <f t="shared" si="0"/>
        <v>-1687.3000000000002</v>
      </c>
      <c r="I11" s="89">
        <f t="shared" si="1"/>
        <v>79.84735924324582</v>
      </c>
      <c r="J11" s="89">
        <f t="shared" si="2"/>
        <v>79.84735924324582</v>
      </c>
      <c r="K11" s="108">
        <f t="shared" si="3"/>
        <v>-1269.8999999999996</v>
      </c>
    </row>
    <row r="12" spans="1:11" s="142" customFormat="1" ht="30" customHeight="1" hidden="1">
      <c r="A12" s="110">
        <v>13010100</v>
      </c>
      <c r="B12" s="250" t="s">
        <v>161</v>
      </c>
      <c r="C12" s="72">
        <v>0</v>
      </c>
      <c r="D12" s="72"/>
      <c r="E12" s="72">
        <v>0</v>
      </c>
      <c r="F12" s="72"/>
      <c r="G12" s="72">
        <v>0</v>
      </c>
      <c r="H12" s="89">
        <f t="shared" si="0"/>
        <v>0</v>
      </c>
      <c r="I12" s="89">
        <f t="shared" si="1"/>
        <v>0</v>
      </c>
      <c r="J12" s="89">
        <f t="shared" si="2"/>
      </c>
      <c r="K12" s="102">
        <f t="shared" si="3"/>
        <v>0</v>
      </c>
    </row>
    <row r="13" spans="1:11" s="142" customFormat="1" ht="84" customHeight="1">
      <c r="A13" s="100">
        <v>13010100</v>
      </c>
      <c r="B13" s="101" t="s">
        <v>177</v>
      </c>
      <c r="C13" s="72">
        <v>3998.4</v>
      </c>
      <c r="D13" s="72">
        <v>4613.8</v>
      </c>
      <c r="E13" s="72">
        <v>4613.8</v>
      </c>
      <c r="F13" s="72">
        <v>4613.8</v>
      </c>
      <c r="G13" s="72">
        <v>2913.9</v>
      </c>
      <c r="H13" s="86">
        <f t="shared" si="0"/>
        <v>-1699.9</v>
      </c>
      <c r="I13" s="86">
        <f t="shared" si="1"/>
        <v>63.156183623043916</v>
      </c>
      <c r="J13" s="86">
        <f t="shared" si="2"/>
        <v>63.156183623043916</v>
      </c>
      <c r="K13" s="102">
        <f t="shared" si="3"/>
        <v>-1084.5</v>
      </c>
    </row>
    <row r="14" spans="1:11" s="142" customFormat="1" ht="110.25" customHeight="1">
      <c r="A14" s="100">
        <v>13010200</v>
      </c>
      <c r="B14" s="101" t="s">
        <v>400</v>
      </c>
      <c r="C14" s="72">
        <v>3810.1</v>
      </c>
      <c r="D14" s="72">
        <v>3738.6</v>
      </c>
      <c r="E14" s="72">
        <v>3738.6</v>
      </c>
      <c r="F14" s="72">
        <v>3738.6</v>
      </c>
      <c r="G14" s="72">
        <v>3680.2</v>
      </c>
      <c r="H14" s="86">
        <f t="shared" si="0"/>
        <v>-58.40000000000009</v>
      </c>
      <c r="I14" s="86">
        <f t="shared" si="1"/>
        <v>98.43791793719573</v>
      </c>
      <c r="J14" s="86">
        <f t="shared" si="2"/>
        <v>98.43791793719573</v>
      </c>
      <c r="K14" s="102">
        <f t="shared" si="3"/>
        <v>-129.9000000000001</v>
      </c>
    </row>
    <row r="15" spans="1:11" s="142" customFormat="1" ht="40.5" customHeight="1">
      <c r="A15" s="103" t="s">
        <v>189</v>
      </c>
      <c r="B15" s="104" t="s">
        <v>165</v>
      </c>
      <c r="C15" s="73">
        <v>20.7</v>
      </c>
      <c r="D15" s="73">
        <v>20.2</v>
      </c>
      <c r="E15" s="105">
        <v>20.2</v>
      </c>
      <c r="F15" s="105">
        <v>20.2</v>
      </c>
      <c r="G15" s="105">
        <v>25.9</v>
      </c>
      <c r="H15" s="86">
        <f t="shared" si="0"/>
        <v>5.699999999999999</v>
      </c>
      <c r="I15" s="86">
        <f t="shared" si="1"/>
        <v>128.21782178217822</v>
      </c>
      <c r="J15" s="86">
        <f t="shared" si="2"/>
        <v>128.21782178217822</v>
      </c>
      <c r="K15" s="102">
        <f t="shared" si="3"/>
        <v>5.199999999999999</v>
      </c>
    </row>
    <row r="16" spans="1:11" s="142" customFormat="1" ht="63.75" customHeight="1">
      <c r="A16" s="111">
        <v>13040100</v>
      </c>
      <c r="B16" s="107" t="s">
        <v>178</v>
      </c>
      <c r="C16" s="73">
        <v>126</v>
      </c>
      <c r="D16" s="73"/>
      <c r="E16" s="105">
        <v>0</v>
      </c>
      <c r="F16" s="105"/>
      <c r="G16" s="105">
        <v>65.3</v>
      </c>
      <c r="H16" s="86">
        <f t="shared" si="0"/>
        <v>65.3</v>
      </c>
      <c r="I16" s="86">
        <f t="shared" si="1"/>
        <v>0</v>
      </c>
      <c r="J16" s="86">
        <f t="shared" si="2"/>
      </c>
      <c r="K16" s="102">
        <f t="shared" si="3"/>
        <v>-60.7</v>
      </c>
    </row>
    <row r="17" spans="1:11" s="142" customFormat="1" ht="24" customHeight="1">
      <c r="A17" s="251">
        <v>14000000</v>
      </c>
      <c r="B17" s="116" t="s">
        <v>132</v>
      </c>
      <c r="C17" s="74">
        <f>SUM(C18+C20+C22)</f>
        <v>5794.6</v>
      </c>
      <c r="D17" s="74">
        <f>SUM(D18+D20+D22)</f>
        <v>5236.5</v>
      </c>
      <c r="E17" s="74">
        <f>SUM(E18+E20+E22)</f>
        <v>5236.5</v>
      </c>
      <c r="F17" s="74">
        <f>SUM(F18+F20+F22)</f>
        <v>5236.5</v>
      </c>
      <c r="G17" s="74">
        <f>SUM(G18+G20+G22)</f>
        <v>4308.6</v>
      </c>
      <c r="H17" s="89">
        <f t="shared" si="0"/>
        <v>-927.8999999999996</v>
      </c>
      <c r="I17" s="89">
        <f t="shared" si="1"/>
        <v>82.28014895445432</v>
      </c>
      <c r="J17" s="89">
        <f t="shared" si="2"/>
        <v>82.28014895445432</v>
      </c>
      <c r="K17" s="108">
        <f t="shared" si="3"/>
        <v>-1486</v>
      </c>
    </row>
    <row r="18" spans="1:11" s="142" customFormat="1" ht="40.5">
      <c r="A18" s="106">
        <v>14020000</v>
      </c>
      <c r="B18" s="107" t="s">
        <v>133</v>
      </c>
      <c r="C18" s="73">
        <v>806.1</v>
      </c>
      <c r="D18" s="73">
        <v>720.2</v>
      </c>
      <c r="E18" s="105">
        <v>720.2</v>
      </c>
      <c r="F18" s="105">
        <v>720.2</v>
      </c>
      <c r="G18" s="105">
        <v>234.2</v>
      </c>
      <c r="H18" s="86">
        <f t="shared" si="0"/>
        <v>-486.00000000000006</v>
      </c>
      <c r="I18" s="86">
        <f t="shared" si="1"/>
        <v>32.51874479311302</v>
      </c>
      <c r="J18" s="86">
        <f t="shared" si="2"/>
        <v>32.51874479311302</v>
      </c>
      <c r="K18" s="102">
        <f t="shared" si="3"/>
        <v>-571.9000000000001</v>
      </c>
    </row>
    <row r="19" spans="1:11" s="142" customFormat="1" ht="20.25">
      <c r="A19" s="106">
        <v>14021900</v>
      </c>
      <c r="B19" s="107" t="s">
        <v>134</v>
      </c>
      <c r="C19" s="73">
        <v>806.1</v>
      </c>
      <c r="D19" s="73">
        <v>720.2</v>
      </c>
      <c r="E19" s="105">
        <v>720.2</v>
      </c>
      <c r="F19" s="105">
        <v>720.2</v>
      </c>
      <c r="G19" s="105">
        <v>234.2</v>
      </c>
      <c r="H19" s="86">
        <f t="shared" si="0"/>
        <v>-486.00000000000006</v>
      </c>
      <c r="I19" s="86">
        <f t="shared" si="1"/>
        <v>32.51874479311302</v>
      </c>
      <c r="J19" s="86">
        <f t="shared" si="2"/>
        <v>32.51874479311302</v>
      </c>
      <c r="K19" s="102">
        <f t="shared" si="3"/>
        <v>-571.9000000000001</v>
      </c>
    </row>
    <row r="20" spans="1:11" s="142" customFormat="1" ht="60.75">
      <c r="A20" s="106">
        <v>14030000</v>
      </c>
      <c r="B20" s="107" t="s">
        <v>135</v>
      </c>
      <c r="C20" s="73">
        <v>2739.1</v>
      </c>
      <c r="D20" s="73">
        <v>2486.1</v>
      </c>
      <c r="E20" s="105">
        <v>2486.1</v>
      </c>
      <c r="F20" s="105">
        <v>2486.1</v>
      </c>
      <c r="G20" s="105">
        <v>1273.9</v>
      </c>
      <c r="H20" s="86">
        <f t="shared" si="0"/>
        <v>-1212.1999999999998</v>
      </c>
      <c r="I20" s="86">
        <f t="shared" si="1"/>
        <v>51.240899400667715</v>
      </c>
      <c r="J20" s="86">
        <f t="shared" si="2"/>
        <v>51.240899400667715</v>
      </c>
      <c r="K20" s="102">
        <f t="shared" si="3"/>
        <v>-1465.1999999999998</v>
      </c>
    </row>
    <row r="21" spans="1:11" s="142" customFormat="1" ht="20.25">
      <c r="A21" s="106">
        <v>14031900</v>
      </c>
      <c r="B21" s="107" t="s">
        <v>134</v>
      </c>
      <c r="C21" s="73">
        <v>2739.1</v>
      </c>
      <c r="D21" s="73">
        <v>2486.1</v>
      </c>
      <c r="E21" s="105">
        <v>2486.1</v>
      </c>
      <c r="F21" s="105">
        <v>2486.1</v>
      </c>
      <c r="G21" s="105">
        <v>1273.9</v>
      </c>
      <c r="H21" s="86">
        <f t="shared" si="0"/>
        <v>-1212.1999999999998</v>
      </c>
      <c r="I21" s="86">
        <f t="shared" si="1"/>
        <v>51.240899400667715</v>
      </c>
      <c r="J21" s="86">
        <f t="shared" si="2"/>
        <v>51.240899400667715</v>
      </c>
      <c r="K21" s="102">
        <f t="shared" si="3"/>
        <v>-1465.1999999999998</v>
      </c>
    </row>
    <row r="22" spans="1:11" s="142" customFormat="1" ht="67.5" customHeight="1">
      <c r="A22" s="252">
        <v>14040000</v>
      </c>
      <c r="B22" s="254" t="s">
        <v>59</v>
      </c>
      <c r="C22" s="73">
        <v>2249.4</v>
      </c>
      <c r="D22" s="73">
        <v>2030.2</v>
      </c>
      <c r="E22" s="105">
        <f>SUM(E23:E24)</f>
        <v>2030.2</v>
      </c>
      <c r="F22" s="105">
        <v>2030.2</v>
      </c>
      <c r="G22" s="105">
        <f>SUM(G23:G24)</f>
        <v>2800.5</v>
      </c>
      <c r="H22" s="86">
        <f t="shared" si="0"/>
        <v>770.3</v>
      </c>
      <c r="I22" s="86">
        <f t="shared" si="1"/>
        <v>137.94207467244607</v>
      </c>
      <c r="J22" s="86">
        <f t="shared" si="2"/>
        <v>137.94207467244607</v>
      </c>
      <c r="K22" s="102">
        <f t="shared" si="3"/>
        <v>551.0999999999999</v>
      </c>
    </row>
    <row r="23" spans="1:11" s="142" customFormat="1" ht="121.5">
      <c r="A23" s="107">
        <v>14040100</v>
      </c>
      <c r="B23" s="107" t="s">
        <v>383</v>
      </c>
      <c r="C23" s="73"/>
      <c r="D23" s="73">
        <v>0</v>
      </c>
      <c r="E23" s="105">
        <v>27.5</v>
      </c>
      <c r="F23" s="105">
        <v>27.5</v>
      </c>
      <c r="G23" s="105">
        <v>1394.5</v>
      </c>
      <c r="H23" s="86">
        <f t="shared" si="0"/>
        <v>1367</v>
      </c>
      <c r="I23" s="86">
        <f t="shared" si="1"/>
        <v>5070.909090909091</v>
      </c>
      <c r="J23" s="86">
        <f t="shared" si="2"/>
        <v>5070.909090909091</v>
      </c>
      <c r="K23" s="102">
        <f t="shared" si="3"/>
        <v>1394.5</v>
      </c>
    </row>
    <row r="24" spans="1:11" s="142" customFormat="1" ht="105" customHeight="1">
      <c r="A24" s="107">
        <v>14040200</v>
      </c>
      <c r="B24" s="107" t="s">
        <v>384</v>
      </c>
      <c r="C24" s="74">
        <v>0</v>
      </c>
      <c r="D24" s="74"/>
      <c r="E24" s="253">
        <v>2002.7</v>
      </c>
      <c r="F24" s="253">
        <v>2002.7</v>
      </c>
      <c r="G24" s="253">
        <v>1406</v>
      </c>
      <c r="H24" s="89">
        <f t="shared" si="0"/>
        <v>-596.7</v>
      </c>
      <c r="I24" s="89">
        <f t="shared" si="1"/>
        <v>70.20522294901882</v>
      </c>
      <c r="J24" s="89">
        <f t="shared" si="2"/>
        <v>70.20522294901882</v>
      </c>
      <c r="K24" s="108">
        <f t="shared" si="3"/>
        <v>1406</v>
      </c>
    </row>
    <row r="25" spans="1:11" s="142" customFormat="1" ht="20.25">
      <c r="A25" s="153">
        <v>18000000</v>
      </c>
      <c r="B25" s="114" t="s">
        <v>60</v>
      </c>
      <c r="C25" s="74">
        <f>C26+C36+C39</f>
        <v>47379.8</v>
      </c>
      <c r="D25" s="74">
        <f>D26+D36+D39</f>
        <v>46348</v>
      </c>
      <c r="E25" s="74">
        <f>E26+E36+E39</f>
        <v>46348</v>
      </c>
      <c r="F25" s="74">
        <f>F26+F36+F39</f>
        <v>46348</v>
      </c>
      <c r="G25" s="74">
        <f>G26+G36+G39</f>
        <v>30000.4</v>
      </c>
      <c r="H25" s="89">
        <f t="shared" si="0"/>
        <v>-16347.599999999999</v>
      </c>
      <c r="I25" s="89">
        <f t="shared" si="1"/>
        <v>64.72857512729784</v>
      </c>
      <c r="J25" s="89">
        <f t="shared" si="2"/>
        <v>64.72857512729784</v>
      </c>
      <c r="K25" s="108">
        <f t="shared" si="3"/>
        <v>-17379.4</v>
      </c>
    </row>
    <row r="26" spans="1:11" s="142" customFormat="1" ht="20.25">
      <c r="A26" s="110">
        <v>18010000</v>
      </c>
      <c r="B26" s="104" t="s">
        <v>61</v>
      </c>
      <c r="C26" s="73">
        <f>C27+C28+C29+C30+C31+C32+C33+C34</f>
        <v>29328.800000000003</v>
      </c>
      <c r="D26" s="73">
        <f>D27+D28+D29+D30+D31+D32+D33+D34</f>
        <v>28353.9</v>
      </c>
      <c r="E26" s="73">
        <f>E27+E28+E29+E30+E31+E32+E33+E34</f>
        <v>28353.9</v>
      </c>
      <c r="F26" s="73">
        <f>F27+F28+F29+F30+F31+F32+F33+F34</f>
        <v>28353.9</v>
      </c>
      <c r="G26" s="73">
        <f>G27+G28+G29+G30+G31+G32+G33+G34+G35</f>
        <v>15759.9</v>
      </c>
      <c r="H26" s="89">
        <f t="shared" si="0"/>
        <v>-12594.000000000002</v>
      </c>
      <c r="I26" s="89">
        <f t="shared" si="1"/>
        <v>55.58282987525524</v>
      </c>
      <c r="J26" s="89">
        <f t="shared" si="2"/>
        <v>55.58282987525524</v>
      </c>
      <c r="K26" s="102">
        <f t="shared" si="3"/>
        <v>-13568.900000000003</v>
      </c>
    </row>
    <row r="27" spans="1:11" s="142" customFormat="1" ht="81">
      <c r="A27" s="103" t="s">
        <v>86</v>
      </c>
      <c r="B27" s="101" t="s">
        <v>87</v>
      </c>
      <c r="C27" s="73">
        <v>32</v>
      </c>
      <c r="D27" s="73">
        <v>11.1</v>
      </c>
      <c r="E27" s="105">
        <v>11.1</v>
      </c>
      <c r="F27" s="105">
        <v>11.1</v>
      </c>
      <c r="G27" s="105">
        <v>52.3</v>
      </c>
      <c r="H27" s="86">
        <f t="shared" si="0"/>
        <v>41.199999999999996</v>
      </c>
      <c r="I27" s="86">
        <f t="shared" si="1"/>
        <v>471.1711711711712</v>
      </c>
      <c r="J27" s="86">
        <f t="shared" si="2"/>
        <v>471.1711711711712</v>
      </c>
      <c r="K27" s="102">
        <f t="shared" si="3"/>
        <v>20.299999999999997</v>
      </c>
    </row>
    <row r="28" spans="1:11" s="142" customFormat="1" ht="81">
      <c r="A28" s="103" t="s">
        <v>88</v>
      </c>
      <c r="B28" s="101" t="s">
        <v>111</v>
      </c>
      <c r="C28" s="73">
        <v>90.6</v>
      </c>
      <c r="D28" s="73">
        <v>85.9</v>
      </c>
      <c r="E28" s="105">
        <v>85.9</v>
      </c>
      <c r="F28" s="105">
        <v>85.9</v>
      </c>
      <c r="G28" s="105">
        <v>76.5</v>
      </c>
      <c r="H28" s="86">
        <f t="shared" si="0"/>
        <v>-9.400000000000006</v>
      </c>
      <c r="I28" s="86">
        <f t="shared" si="1"/>
        <v>89.05704307334109</v>
      </c>
      <c r="J28" s="86">
        <f t="shared" si="2"/>
        <v>89.05704307334109</v>
      </c>
      <c r="K28" s="102">
        <f t="shared" si="3"/>
        <v>-14.099999999999994</v>
      </c>
    </row>
    <row r="29" spans="1:11" s="142" customFormat="1" ht="81">
      <c r="A29" s="103" t="s">
        <v>110</v>
      </c>
      <c r="B29" s="101" t="s">
        <v>89</v>
      </c>
      <c r="C29" s="73">
        <v>45.5</v>
      </c>
      <c r="D29" s="73">
        <v>49.1</v>
      </c>
      <c r="E29" s="105">
        <v>49.1</v>
      </c>
      <c r="F29" s="105">
        <v>49.1</v>
      </c>
      <c r="G29" s="105">
        <v>248.2</v>
      </c>
      <c r="H29" s="86">
        <f t="shared" si="0"/>
        <v>199.1</v>
      </c>
      <c r="I29" s="86">
        <f t="shared" si="1"/>
        <v>505.498981670061</v>
      </c>
      <c r="J29" s="89">
        <f t="shared" si="2"/>
        <v>505.498981670061</v>
      </c>
      <c r="K29" s="102">
        <f t="shared" si="3"/>
        <v>202.7</v>
      </c>
    </row>
    <row r="30" spans="1:11" s="142" customFormat="1" ht="81">
      <c r="A30" s="103" t="s">
        <v>90</v>
      </c>
      <c r="B30" s="101" t="s">
        <v>62</v>
      </c>
      <c r="C30" s="73">
        <v>950.6</v>
      </c>
      <c r="D30" s="73">
        <v>994.3</v>
      </c>
      <c r="E30" s="105">
        <v>994.3</v>
      </c>
      <c r="F30" s="105">
        <v>994.3</v>
      </c>
      <c r="G30" s="105">
        <v>972.8</v>
      </c>
      <c r="H30" s="86">
        <f t="shared" si="0"/>
        <v>-21.5</v>
      </c>
      <c r="I30" s="86">
        <f t="shared" si="1"/>
        <v>97.8376747460525</v>
      </c>
      <c r="J30" s="86">
        <f t="shared" si="2"/>
        <v>97.8376747460525</v>
      </c>
      <c r="K30" s="102">
        <f t="shared" si="3"/>
        <v>22.199999999999932</v>
      </c>
    </row>
    <row r="31" spans="1:11" s="142" customFormat="1" ht="20.25">
      <c r="A31" s="109" t="s">
        <v>91</v>
      </c>
      <c r="B31" s="104" t="s">
        <v>63</v>
      </c>
      <c r="C31" s="73">
        <v>4753.7</v>
      </c>
      <c r="D31" s="73">
        <v>4660.3</v>
      </c>
      <c r="E31" s="105">
        <v>4660.3</v>
      </c>
      <c r="F31" s="105">
        <v>4660.3</v>
      </c>
      <c r="G31" s="105">
        <v>1648.2</v>
      </c>
      <c r="H31" s="86">
        <f t="shared" si="0"/>
        <v>-3012.1000000000004</v>
      </c>
      <c r="I31" s="86">
        <f t="shared" si="1"/>
        <v>35.36682187841985</v>
      </c>
      <c r="J31" s="86">
        <f t="shared" si="2"/>
        <v>35.36682187841985</v>
      </c>
      <c r="K31" s="102">
        <f t="shared" si="3"/>
        <v>-3105.5</v>
      </c>
    </row>
    <row r="32" spans="1:11" s="142" customFormat="1" ht="20.25">
      <c r="A32" s="109" t="s">
        <v>92</v>
      </c>
      <c r="B32" s="104" t="s">
        <v>64</v>
      </c>
      <c r="C32" s="73">
        <v>19219.5</v>
      </c>
      <c r="D32" s="73">
        <v>18440.4</v>
      </c>
      <c r="E32" s="105">
        <v>18440.4</v>
      </c>
      <c r="F32" s="105">
        <v>18440.4</v>
      </c>
      <c r="G32" s="105">
        <v>10931.8</v>
      </c>
      <c r="H32" s="86">
        <f t="shared" si="0"/>
        <v>-7508.600000000002</v>
      </c>
      <c r="I32" s="86">
        <f t="shared" si="1"/>
        <v>59.28179432116439</v>
      </c>
      <c r="J32" s="86">
        <f t="shared" si="2"/>
        <v>59.28179432116439</v>
      </c>
      <c r="K32" s="102">
        <f t="shared" si="3"/>
        <v>-8287.7</v>
      </c>
    </row>
    <row r="33" spans="1:11" s="142" customFormat="1" ht="20.25">
      <c r="A33" s="109" t="s">
        <v>93</v>
      </c>
      <c r="B33" s="104" t="s">
        <v>65</v>
      </c>
      <c r="C33" s="73">
        <v>907.7</v>
      </c>
      <c r="D33" s="73">
        <v>880</v>
      </c>
      <c r="E33" s="105">
        <v>880</v>
      </c>
      <c r="F33" s="105">
        <v>880</v>
      </c>
      <c r="G33" s="105">
        <v>956.9</v>
      </c>
      <c r="H33" s="86">
        <f t="shared" si="0"/>
        <v>76.89999999999998</v>
      </c>
      <c r="I33" s="86">
        <f t="shared" si="1"/>
        <v>108.73863636363636</v>
      </c>
      <c r="J33" s="86">
        <f t="shared" si="2"/>
        <v>108.73863636363636</v>
      </c>
      <c r="K33" s="102">
        <f t="shared" si="3"/>
        <v>49.19999999999993</v>
      </c>
    </row>
    <row r="34" spans="1:11" s="142" customFormat="1" ht="20.25">
      <c r="A34" s="109" t="s">
        <v>190</v>
      </c>
      <c r="B34" s="104" t="s">
        <v>66</v>
      </c>
      <c r="C34" s="73">
        <v>3329.2</v>
      </c>
      <c r="D34" s="73">
        <v>3232.8</v>
      </c>
      <c r="E34" s="105">
        <v>3232.8</v>
      </c>
      <c r="F34" s="105">
        <v>3232.8</v>
      </c>
      <c r="G34" s="105">
        <v>821.1</v>
      </c>
      <c r="H34" s="86">
        <f t="shared" si="0"/>
        <v>-2411.7000000000003</v>
      </c>
      <c r="I34" s="86">
        <f t="shared" si="1"/>
        <v>25.399034892353377</v>
      </c>
      <c r="J34" s="86">
        <f t="shared" si="2"/>
        <v>25.399034892353377</v>
      </c>
      <c r="K34" s="102">
        <f t="shared" si="3"/>
        <v>-2508.1</v>
      </c>
    </row>
    <row r="35" spans="1:11" s="142" customFormat="1" ht="20.25">
      <c r="A35" s="109" t="s">
        <v>369</v>
      </c>
      <c r="B35" s="104" t="s">
        <v>370</v>
      </c>
      <c r="C35" s="73"/>
      <c r="D35" s="73"/>
      <c r="E35" s="105"/>
      <c r="F35" s="105">
        <v>0</v>
      </c>
      <c r="G35" s="105">
        <v>52.1</v>
      </c>
      <c r="H35" s="86">
        <f t="shared" si="0"/>
        <v>52.1</v>
      </c>
      <c r="I35" s="86">
        <f t="shared" si="1"/>
        <v>0</v>
      </c>
      <c r="J35" s="89">
        <f t="shared" si="2"/>
      </c>
      <c r="K35" s="102">
        <f t="shared" si="3"/>
        <v>52.1</v>
      </c>
    </row>
    <row r="36" spans="1:11" s="142" customFormat="1" ht="24" customHeight="1">
      <c r="A36" s="252">
        <v>18030000</v>
      </c>
      <c r="B36" s="254" t="s">
        <v>67</v>
      </c>
      <c r="C36" s="74">
        <f>SUM(C37,C38)</f>
        <v>53.1</v>
      </c>
      <c r="D36" s="74">
        <f>SUM(D37,D38)</f>
        <v>36.1</v>
      </c>
      <c r="E36" s="253">
        <f>SUM(E37,E38)</f>
        <v>36.1</v>
      </c>
      <c r="F36" s="253">
        <f>SUM(F37,F38)</f>
        <v>36.1</v>
      </c>
      <c r="G36" s="253">
        <f>SUM(G37,G38)</f>
        <v>13</v>
      </c>
      <c r="H36" s="89">
        <f t="shared" si="0"/>
        <v>-23.1</v>
      </c>
      <c r="I36" s="89">
        <f t="shared" si="1"/>
        <v>36.011080332409975</v>
      </c>
      <c r="J36" s="89">
        <f t="shared" si="2"/>
        <v>36.011080332409975</v>
      </c>
      <c r="K36" s="108">
        <f t="shared" si="3"/>
        <v>-40.1</v>
      </c>
    </row>
    <row r="37" spans="1:11" s="142" customFormat="1" ht="40.5">
      <c r="A37" s="103" t="s">
        <v>94</v>
      </c>
      <c r="B37" s="101" t="s">
        <v>68</v>
      </c>
      <c r="C37" s="73">
        <v>43.1</v>
      </c>
      <c r="D37" s="73">
        <v>30</v>
      </c>
      <c r="E37" s="105">
        <v>30</v>
      </c>
      <c r="F37" s="105">
        <v>30</v>
      </c>
      <c r="G37" s="105">
        <v>6.8</v>
      </c>
      <c r="H37" s="86">
        <f t="shared" si="0"/>
        <v>-23.2</v>
      </c>
      <c r="I37" s="86">
        <f t="shared" si="1"/>
        <v>22.666666666666664</v>
      </c>
      <c r="J37" s="86">
        <f t="shared" si="2"/>
        <v>22.666666666666664</v>
      </c>
      <c r="K37" s="102">
        <f t="shared" si="3"/>
        <v>-36.300000000000004</v>
      </c>
    </row>
    <row r="38" spans="1:11" s="142" customFormat="1" ht="40.5">
      <c r="A38" s="103" t="s">
        <v>95</v>
      </c>
      <c r="B38" s="101" t="s">
        <v>69</v>
      </c>
      <c r="C38" s="73">
        <v>10</v>
      </c>
      <c r="D38" s="73">
        <v>6.1</v>
      </c>
      <c r="E38" s="105">
        <v>6.1</v>
      </c>
      <c r="F38" s="105">
        <v>6.1</v>
      </c>
      <c r="G38" s="105">
        <v>6.2</v>
      </c>
      <c r="H38" s="86">
        <f t="shared" si="0"/>
        <v>0.10000000000000053</v>
      </c>
      <c r="I38" s="86">
        <f t="shared" si="1"/>
        <v>101.63934426229508</v>
      </c>
      <c r="J38" s="86">
        <f t="shared" si="2"/>
        <v>101.63934426229508</v>
      </c>
      <c r="K38" s="102">
        <f t="shared" si="3"/>
        <v>-3.8</v>
      </c>
    </row>
    <row r="39" spans="1:11" s="142" customFormat="1" ht="25.5" customHeight="1">
      <c r="A39" s="252">
        <v>18050000</v>
      </c>
      <c r="B39" s="254" t="s">
        <v>70</v>
      </c>
      <c r="C39" s="74">
        <f>SUM(C40,C41,C42)</f>
        <v>17997.9</v>
      </c>
      <c r="D39" s="74">
        <f>SUM(D40,D41,D42)</f>
        <v>17958</v>
      </c>
      <c r="E39" s="74">
        <f>SUM(E40,E41,E42)</f>
        <v>17958</v>
      </c>
      <c r="F39" s="74">
        <f>SUM(F40,F41,F42)</f>
        <v>17958</v>
      </c>
      <c r="G39" s="76">
        <f>SUM(G40:G42)</f>
        <v>14227.5</v>
      </c>
      <c r="H39" s="89">
        <f t="shared" si="0"/>
        <v>-3730.5</v>
      </c>
      <c r="I39" s="89">
        <f t="shared" si="1"/>
        <v>79.22652856665553</v>
      </c>
      <c r="J39" s="89">
        <f t="shared" si="2"/>
        <v>79.22652856665553</v>
      </c>
      <c r="K39" s="108">
        <f t="shared" si="3"/>
        <v>-3770.4000000000015</v>
      </c>
    </row>
    <row r="40" spans="1:11" s="142" customFormat="1" ht="20.25">
      <c r="A40" s="109" t="s">
        <v>191</v>
      </c>
      <c r="B40" s="104" t="s">
        <v>71</v>
      </c>
      <c r="C40" s="73">
        <v>1278.8</v>
      </c>
      <c r="D40" s="73">
        <v>1290.1</v>
      </c>
      <c r="E40" s="105">
        <v>1290.1</v>
      </c>
      <c r="F40" s="105">
        <v>1290.1</v>
      </c>
      <c r="G40" s="72">
        <v>934.8</v>
      </c>
      <c r="H40" s="86">
        <f t="shared" si="0"/>
        <v>-355.29999999999995</v>
      </c>
      <c r="I40" s="86">
        <f t="shared" si="1"/>
        <v>72.45949926362297</v>
      </c>
      <c r="J40" s="86">
        <f t="shared" si="2"/>
        <v>72.45949926362297</v>
      </c>
      <c r="K40" s="102">
        <f t="shared" si="3"/>
        <v>-344</v>
      </c>
    </row>
    <row r="41" spans="1:11" s="142" customFormat="1" ht="20.25">
      <c r="A41" s="109" t="s">
        <v>192</v>
      </c>
      <c r="B41" s="104" t="s">
        <v>72</v>
      </c>
      <c r="C41" s="73">
        <v>10928.6</v>
      </c>
      <c r="D41" s="73">
        <v>11248.2</v>
      </c>
      <c r="E41" s="105">
        <v>11248.2</v>
      </c>
      <c r="F41" s="105">
        <v>11248.2</v>
      </c>
      <c r="G41" s="105">
        <v>8943.5</v>
      </c>
      <c r="H41" s="86">
        <f t="shared" si="0"/>
        <v>-2304.7000000000007</v>
      </c>
      <c r="I41" s="86">
        <f t="shared" si="1"/>
        <v>79.51049945769101</v>
      </c>
      <c r="J41" s="86">
        <f t="shared" si="2"/>
        <v>79.51049945769101</v>
      </c>
      <c r="K41" s="102">
        <f t="shared" si="3"/>
        <v>-1985.1000000000004</v>
      </c>
    </row>
    <row r="42" spans="1:11" s="142" customFormat="1" ht="84.75" customHeight="1">
      <c r="A42" s="103" t="s">
        <v>96</v>
      </c>
      <c r="B42" s="104" t="s">
        <v>97</v>
      </c>
      <c r="C42" s="73">
        <v>5790.5</v>
      </c>
      <c r="D42" s="73">
        <v>5419.7</v>
      </c>
      <c r="E42" s="105">
        <v>5419.7</v>
      </c>
      <c r="F42" s="105">
        <v>5419.7</v>
      </c>
      <c r="G42" s="105">
        <v>4349.2</v>
      </c>
      <c r="H42" s="86">
        <f t="shared" si="0"/>
        <v>-1070.5</v>
      </c>
      <c r="I42" s="86">
        <f t="shared" si="1"/>
        <v>80.24798420576784</v>
      </c>
      <c r="J42" s="86">
        <f t="shared" si="2"/>
        <v>80.24798420576784</v>
      </c>
      <c r="K42" s="102">
        <f t="shared" si="3"/>
        <v>-1441.3000000000002</v>
      </c>
    </row>
    <row r="43" spans="1:11" s="141" customFormat="1" ht="24" customHeight="1">
      <c r="A43" s="218">
        <v>20000000</v>
      </c>
      <c r="B43" s="219" t="s">
        <v>6</v>
      </c>
      <c r="C43" s="245">
        <f>C44+C50+C61</f>
        <v>1543.1</v>
      </c>
      <c r="D43" s="245">
        <f>D44+D50+D61+D60</f>
        <v>1061.4</v>
      </c>
      <c r="E43" s="245">
        <f>E44+E50+E61+E60</f>
        <v>1061.4</v>
      </c>
      <c r="F43" s="245">
        <f>F44+F50+F61</f>
        <v>1061.3999999999999</v>
      </c>
      <c r="G43" s="245">
        <f>G44+G50+G61</f>
        <v>1270.98</v>
      </c>
      <c r="H43" s="89">
        <f t="shared" si="0"/>
        <v>209.58000000000015</v>
      </c>
      <c r="I43" s="89">
        <f t="shared" si="1"/>
        <v>119.7456189937818</v>
      </c>
      <c r="J43" s="89">
        <f t="shared" si="2"/>
        <v>119.74561899378182</v>
      </c>
      <c r="K43" s="108">
        <f t="shared" si="3"/>
        <v>-272.1199999999999</v>
      </c>
    </row>
    <row r="44" spans="1:11" s="142" customFormat="1" ht="40.5">
      <c r="A44" s="252">
        <v>21000000</v>
      </c>
      <c r="B44" s="114" t="s">
        <v>7</v>
      </c>
      <c r="C44" s="76">
        <f>C45+C46</f>
        <v>202.7</v>
      </c>
      <c r="D44" s="76">
        <f>D45+D46</f>
        <v>27.2</v>
      </c>
      <c r="E44" s="76">
        <f>E45+E46</f>
        <v>27.2</v>
      </c>
      <c r="F44" s="76">
        <f>F45+F46</f>
        <v>27.2</v>
      </c>
      <c r="G44" s="76">
        <f>G45+G46</f>
        <v>114.4</v>
      </c>
      <c r="H44" s="89">
        <f t="shared" si="0"/>
        <v>87.2</v>
      </c>
      <c r="I44" s="89">
        <f t="shared" si="1"/>
        <v>420.5882352941177</v>
      </c>
      <c r="J44" s="89">
        <f t="shared" si="2"/>
        <v>420.5882352941177</v>
      </c>
      <c r="K44" s="108">
        <f t="shared" si="3"/>
        <v>-88.29999999999998</v>
      </c>
    </row>
    <row r="45" spans="1:11" s="142" customFormat="1" ht="84" customHeight="1">
      <c r="A45" s="100">
        <v>21010300</v>
      </c>
      <c r="B45" s="101" t="s">
        <v>101</v>
      </c>
      <c r="C45" s="72">
        <v>0</v>
      </c>
      <c r="D45" s="72">
        <v>0</v>
      </c>
      <c r="E45" s="72">
        <v>0</v>
      </c>
      <c r="F45" s="72"/>
      <c r="G45" s="72">
        <v>0</v>
      </c>
      <c r="H45" s="89">
        <f t="shared" si="0"/>
        <v>0</v>
      </c>
      <c r="I45" s="89">
        <f t="shared" si="1"/>
        <v>0</v>
      </c>
      <c r="J45" s="89">
        <f t="shared" si="2"/>
      </c>
      <c r="K45" s="102">
        <f t="shared" si="3"/>
        <v>0</v>
      </c>
    </row>
    <row r="46" spans="1:11" s="142" customFormat="1" ht="20.25">
      <c r="A46" s="110">
        <v>21080000</v>
      </c>
      <c r="B46" s="104" t="s">
        <v>8</v>
      </c>
      <c r="C46" s="73">
        <v>202.7</v>
      </c>
      <c r="D46" s="73">
        <v>27.2</v>
      </c>
      <c r="E46" s="105">
        <v>27.2</v>
      </c>
      <c r="F46" s="105">
        <v>27.2</v>
      </c>
      <c r="G46" s="105">
        <v>114.4</v>
      </c>
      <c r="H46" s="86">
        <f t="shared" si="0"/>
        <v>87.2</v>
      </c>
      <c r="I46" s="86">
        <f t="shared" si="1"/>
        <v>420.5882352941177</v>
      </c>
      <c r="J46" s="86">
        <f t="shared" si="2"/>
        <v>420.5882352941177</v>
      </c>
      <c r="K46" s="102">
        <f t="shared" si="3"/>
        <v>-88.29999999999998</v>
      </c>
    </row>
    <row r="47" spans="1:11" s="142" customFormat="1" ht="21.75" customHeight="1">
      <c r="A47" s="109" t="s">
        <v>193</v>
      </c>
      <c r="B47" s="104" t="s">
        <v>76</v>
      </c>
      <c r="C47" s="73">
        <v>122.6</v>
      </c>
      <c r="D47" s="73">
        <v>27.2</v>
      </c>
      <c r="E47" s="105">
        <v>27.2</v>
      </c>
      <c r="F47" s="105">
        <v>27.2</v>
      </c>
      <c r="G47" s="105">
        <v>85.4</v>
      </c>
      <c r="H47" s="86">
        <f t="shared" si="0"/>
        <v>58.2</v>
      </c>
      <c r="I47" s="86">
        <f t="shared" si="1"/>
        <v>313.97058823529414</v>
      </c>
      <c r="J47" s="86">
        <f t="shared" si="2"/>
        <v>313.97058823529414</v>
      </c>
      <c r="K47" s="102">
        <f t="shared" si="3"/>
        <v>-37.19999999999999</v>
      </c>
    </row>
    <row r="48" spans="1:11" s="142" customFormat="1" ht="61.5" customHeight="1" hidden="1">
      <c r="A48" s="109" t="s">
        <v>145</v>
      </c>
      <c r="B48" s="104" t="s">
        <v>146</v>
      </c>
      <c r="C48" s="73">
        <v>0</v>
      </c>
      <c r="D48" s="73"/>
      <c r="E48" s="105">
        <v>0</v>
      </c>
      <c r="F48" s="105"/>
      <c r="G48" s="105">
        <v>0</v>
      </c>
      <c r="H48" s="89">
        <f t="shared" si="0"/>
        <v>0</v>
      </c>
      <c r="I48" s="89">
        <f t="shared" si="1"/>
        <v>0</v>
      </c>
      <c r="J48" s="89">
        <f t="shared" si="2"/>
      </c>
      <c r="K48" s="102">
        <f t="shared" si="3"/>
        <v>0</v>
      </c>
    </row>
    <row r="49" spans="1:11" s="142" customFormat="1" ht="85.5" customHeight="1">
      <c r="A49" s="103" t="s">
        <v>145</v>
      </c>
      <c r="B49" s="402" t="s">
        <v>305</v>
      </c>
      <c r="C49" s="73">
        <v>80.1</v>
      </c>
      <c r="D49" s="73"/>
      <c r="E49" s="105">
        <v>0</v>
      </c>
      <c r="F49" s="105">
        <v>0</v>
      </c>
      <c r="G49" s="105">
        <v>29</v>
      </c>
      <c r="H49" s="89">
        <f t="shared" si="0"/>
        <v>29</v>
      </c>
      <c r="I49" s="89">
        <f t="shared" si="1"/>
        <v>0</v>
      </c>
      <c r="J49" s="89">
        <f t="shared" si="2"/>
      </c>
      <c r="K49" s="102">
        <f t="shared" si="3"/>
        <v>-51.099999999999994</v>
      </c>
    </row>
    <row r="50" spans="1:11" s="142" customFormat="1" ht="40.5">
      <c r="A50" s="252">
        <v>22000000</v>
      </c>
      <c r="B50" s="114" t="s">
        <v>77</v>
      </c>
      <c r="C50" s="74">
        <f>C51+C55+C57</f>
        <v>1103.3999999999999</v>
      </c>
      <c r="D50" s="74">
        <f>D51+D55+D57</f>
        <v>968.1</v>
      </c>
      <c r="E50" s="74">
        <f>E51+E55+E57</f>
        <v>968.1</v>
      </c>
      <c r="F50" s="74">
        <f>F51+F55+F57+F60</f>
        <v>998.1</v>
      </c>
      <c r="G50" s="74">
        <f>G51+G55+G57+G60</f>
        <v>444.7</v>
      </c>
      <c r="H50" s="89">
        <f t="shared" si="0"/>
        <v>-553.4000000000001</v>
      </c>
      <c r="I50" s="89">
        <f t="shared" si="1"/>
        <v>45.93533725854767</v>
      </c>
      <c r="J50" s="89">
        <f t="shared" si="2"/>
        <v>44.55465384230037</v>
      </c>
      <c r="K50" s="108">
        <f t="shared" si="3"/>
        <v>-658.6999999999998</v>
      </c>
    </row>
    <row r="51" spans="1:11" s="142" customFormat="1" ht="27.75" customHeight="1">
      <c r="A51" s="100">
        <v>22010000</v>
      </c>
      <c r="B51" s="101" t="s">
        <v>401</v>
      </c>
      <c r="C51" s="73">
        <f>C52+C53+C54</f>
        <v>941.0999999999999</v>
      </c>
      <c r="D51" s="73">
        <f>D52+D53+D54</f>
        <v>855.7</v>
      </c>
      <c r="E51" s="73">
        <f>E52+E53+E54</f>
        <v>855.7</v>
      </c>
      <c r="F51" s="73">
        <f>F52+F53+F54</f>
        <v>855.7</v>
      </c>
      <c r="G51" s="73">
        <f>G52+G53+G54</f>
        <v>373.4</v>
      </c>
      <c r="H51" s="86">
        <f t="shared" si="0"/>
        <v>-482.30000000000007</v>
      </c>
      <c r="I51" s="86">
        <f t="shared" si="1"/>
        <v>43.63678859413345</v>
      </c>
      <c r="J51" s="86">
        <f t="shared" si="2"/>
        <v>43.63678859413345</v>
      </c>
      <c r="K51" s="102">
        <f t="shared" si="3"/>
        <v>-567.6999999999999</v>
      </c>
    </row>
    <row r="52" spans="1:11" s="142" customFormat="1" ht="85.5" customHeight="1">
      <c r="A52" s="100">
        <v>22010300</v>
      </c>
      <c r="B52" s="101" t="s">
        <v>114</v>
      </c>
      <c r="C52" s="73">
        <v>1.9</v>
      </c>
      <c r="D52" s="73">
        <v>1.7</v>
      </c>
      <c r="E52" s="105">
        <v>1.7</v>
      </c>
      <c r="F52" s="105">
        <v>1.7</v>
      </c>
      <c r="G52" s="105">
        <v>1</v>
      </c>
      <c r="H52" s="86">
        <f t="shared" si="0"/>
        <v>-0.7</v>
      </c>
      <c r="I52" s="86">
        <f t="shared" si="1"/>
        <v>58.82352941176471</v>
      </c>
      <c r="J52" s="86">
        <f t="shared" si="2"/>
        <v>58.82352941176471</v>
      </c>
      <c r="K52" s="102">
        <f t="shared" si="3"/>
        <v>-0.8999999999999999</v>
      </c>
    </row>
    <row r="53" spans="1:11" s="142" customFormat="1" ht="30.75" customHeight="1">
      <c r="A53" s="100">
        <v>22012500</v>
      </c>
      <c r="B53" s="101" t="s">
        <v>402</v>
      </c>
      <c r="C53" s="73">
        <v>510.5</v>
      </c>
      <c r="D53" s="73">
        <v>464</v>
      </c>
      <c r="E53" s="105">
        <v>464</v>
      </c>
      <c r="F53" s="105">
        <v>464</v>
      </c>
      <c r="G53" s="105">
        <v>262</v>
      </c>
      <c r="H53" s="86">
        <f t="shared" si="0"/>
        <v>-202</v>
      </c>
      <c r="I53" s="86">
        <f t="shared" si="1"/>
        <v>56.46551724137932</v>
      </c>
      <c r="J53" s="86">
        <f t="shared" si="2"/>
        <v>56.46551724137932</v>
      </c>
      <c r="K53" s="102">
        <f t="shared" si="3"/>
        <v>-248.5</v>
      </c>
    </row>
    <row r="54" spans="1:11" s="142" customFormat="1" ht="47.25" customHeight="1">
      <c r="A54" s="111">
        <v>22012600</v>
      </c>
      <c r="B54" s="402" t="s">
        <v>136</v>
      </c>
      <c r="C54" s="73">
        <v>428.7</v>
      </c>
      <c r="D54" s="73">
        <v>390</v>
      </c>
      <c r="E54" s="105">
        <v>390</v>
      </c>
      <c r="F54" s="105">
        <v>390</v>
      </c>
      <c r="G54" s="105">
        <v>110.4</v>
      </c>
      <c r="H54" s="86">
        <f t="shared" si="0"/>
        <v>-279.6</v>
      </c>
      <c r="I54" s="86">
        <f t="shared" si="1"/>
        <v>28.30769230769231</v>
      </c>
      <c r="J54" s="86">
        <f t="shared" si="2"/>
        <v>28.30769230769231</v>
      </c>
      <c r="K54" s="102">
        <f t="shared" si="3"/>
        <v>-318.29999999999995</v>
      </c>
    </row>
    <row r="55" spans="1:11" s="142" customFormat="1" ht="60.75">
      <c r="A55" s="103" t="s">
        <v>102</v>
      </c>
      <c r="B55" s="101" t="s">
        <v>112</v>
      </c>
      <c r="C55" s="73">
        <v>156.8</v>
      </c>
      <c r="D55" s="73">
        <v>108</v>
      </c>
      <c r="E55" s="105">
        <v>108</v>
      </c>
      <c r="F55" s="105">
        <v>108</v>
      </c>
      <c r="G55" s="105">
        <v>54.7</v>
      </c>
      <c r="H55" s="86">
        <f t="shared" si="0"/>
        <v>-53.3</v>
      </c>
      <c r="I55" s="86">
        <f t="shared" si="1"/>
        <v>50.64814814814815</v>
      </c>
      <c r="J55" s="86">
        <f t="shared" si="2"/>
        <v>50.64814814814815</v>
      </c>
      <c r="K55" s="102">
        <f t="shared" si="3"/>
        <v>-102.10000000000001</v>
      </c>
    </row>
    <row r="56" spans="1:11" s="142" customFormat="1" ht="80.25" customHeight="1">
      <c r="A56" s="103" t="s">
        <v>103</v>
      </c>
      <c r="B56" s="101" t="s">
        <v>113</v>
      </c>
      <c r="C56" s="73">
        <v>156.8</v>
      </c>
      <c r="D56" s="73">
        <v>108</v>
      </c>
      <c r="E56" s="105">
        <v>108</v>
      </c>
      <c r="F56" s="105">
        <v>108.1</v>
      </c>
      <c r="G56" s="105">
        <v>54.7</v>
      </c>
      <c r="H56" s="86">
        <f t="shared" si="0"/>
        <v>-53.39999999999999</v>
      </c>
      <c r="I56" s="86">
        <f t="shared" si="1"/>
        <v>50.64814814814815</v>
      </c>
      <c r="J56" s="86">
        <f t="shared" si="2"/>
        <v>50.601295097132294</v>
      </c>
      <c r="K56" s="102">
        <f t="shared" si="3"/>
        <v>-102.10000000000001</v>
      </c>
    </row>
    <row r="57" spans="1:11" s="142" customFormat="1" ht="24.75" customHeight="1">
      <c r="A57" s="252">
        <v>22090000</v>
      </c>
      <c r="B57" s="254" t="s">
        <v>78</v>
      </c>
      <c r="C57" s="73">
        <f>C58+C59</f>
        <v>5.5</v>
      </c>
      <c r="D57" s="73">
        <f>D58+D59</f>
        <v>4.4</v>
      </c>
      <c r="E57" s="73">
        <f>E58+E59</f>
        <v>4.4</v>
      </c>
      <c r="F57" s="73">
        <f>F58+F59</f>
        <v>4.4</v>
      </c>
      <c r="G57" s="73">
        <f>G58+G59</f>
        <v>3</v>
      </c>
      <c r="H57" s="89">
        <f t="shared" si="0"/>
        <v>-1.4000000000000004</v>
      </c>
      <c r="I57" s="89">
        <f t="shared" si="1"/>
        <v>68.18181818181817</v>
      </c>
      <c r="J57" s="89">
        <f t="shared" si="2"/>
        <v>68.18181818181817</v>
      </c>
      <c r="K57" s="108">
        <f t="shared" si="3"/>
        <v>-2.5</v>
      </c>
    </row>
    <row r="58" spans="1:11" s="142" customFormat="1" ht="84.75" customHeight="1">
      <c r="A58" s="103" t="s">
        <v>104</v>
      </c>
      <c r="B58" s="104" t="s">
        <v>79</v>
      </c>
      <c r="C58" s="73">
        <v>1.5</v>
      </c>
      <c r="D58" s="73">
        <v>1.2</v>
      </c>
      <c r="E58" s="73">
        <v>1.2</v>
      </c>
      <c r="F58" s="73">
        <v>1.2</v>
      </c>
      <c r="G58" s="73">
        <v>1.2</v>
      </c>
      <c r="H58" s="86">
        <f t="shared" si="0"/>
        <v>0</v>
      </c>
      <c r="I58" s="86">
        <f t="shared" si="1"/>
        <v>100</v>
      </c>
      <c r="J58" s="86">
        <f t="shared" si="2"/>
        <v>100</v>
      </c>
      <c r="K58" s="102">
        <f t="shared" si="3"/>
        <v>-0.30000000000000004</v>
      </c>
    </row>
    <row r="59" spans="1:11" s="142" customFormat="1" ht="65.25" customHeight="1">
      <c r="A59" s="103" t="s">
        <v>105</v>
      </c>
      <c r="B59" s="101" t="s">
        <v>106</v>
      </c>
      <c r="C59" s="73">
        <v>4</v>
      </c>
      <c r="D59" s="73">
        <v>3.2</v>
      </c>
      <c r="E59" s="105">
        <v>3.2</v>
      </c>
      <c r="F59" s="105">
        <v>3.2</v>
      </c>
      <c r="G59" s="105">
        <v>1.8</v>
      </c>
      <c r="H59" s="86">
        <f t="shared" si="0"/>
        <v>-1.4000000000000001</v>
      </c>
      <c r="I59" s="86">
        <f t="shared" si="1"/>
        <v>56.25</v>
      </c>
      <c r="J59" s="86">
        <f t="shared" si="2"/>
        <v>56.25</v>
      </c>
      <c r="K59" s="102">
        <f t="shared" si="3"/>
        <v>-2.2</v>
      </c>
    </row>
    <row r="60" spans="1:11" s="143" customFormat="1" ht="118.5" customHeight="1">
      <c r="A60" s="113" t="s">
        <v>366</v>
      </c>
      <c r="B60" s="255" t="s">
        <v>367</v>
      </c>
      <c r="C60" s="74"/>
      <c r="D60" s="74">
        <v>30</v>
      </c>
      <c r="E60" s="253">
        <v>30</v>
      </c>
      <c r="F60" s="253">
        <v>30</v>
      </c>
      <c r="G60" s="253">
        <v>13.6</v>
      </c>
      <c r="H60" s="89">
        <f t="shared" si="0"/>
        <v>-16.4</v>
      </c>
      <c r="I60" s="89">
        <f t="shared" si="1"/>
        <v>45.33333333333333</v>
      </c>
      <c r="J60" s="89">
        <f t="shared" si="2"/>
        <v>45.33333333333333</v>
      </c>
      <c r="K60" s="108">
        <f t="shared" si="3"/>
        <v>13.6</v>
      </c>
    </row>
    <row r="61" spans="1:11" s="142" customFormat="1" ht="20.25">
      <c r="A61" s="252">
        <v>24000000</v>
      </c>
      <c r="B61" s="114" t="s">
        <v>80</v>
      </c>
      <c r="C61" s="74">
        <f>SUM(C62,C63)</f>
        <v>237</v>
      </c>
      <c r="D61" s="74">
        <f>SUM(D62,D63)</f>
        <v>36.1</v>
      </c>
      <c r="E61" s="253">
        <f>SUM(E62,E63)</f>
        <v>36.1</v>
      </c>
      <c r="F61" s="253">
        <f>SUM(F62,F63)</f>
        <v>36.1</v>
      </c>
      <c r="G61" s="253">
        <f>SUM(G62,G63)</f>
        <v>711.88</v>
      </c>
      <c r="H61" s="89">
        <f t="shared" si="0"/>
        <v>675.78</v>
      </c>
      <c r="I61" s="89">
        <f t="shared" si="1"/>
        <v>1971.96675900277</v>
      </c>
      <c r="J61" s="89">
        <f t="shared" si="2"/>
        <v>1971.96675900277</v>
      </c>
      <c r="K61" s="108">
        <f t="shared" si="3"/>
        <v>474.88</v>
      </c>
    </row>
    <row r="62" spans="1:11" s="142" customFormat="1" ht="20.25">
      <c r="A62" s="103" t="s">
        <v>107</v>
      </c>
      <c r="B62" s="104" t="s">
        <v>8</v>
      </c>
      <c r="C62" s="73">
        <v>71.6</v>
      </c>
      <c r="D62" s="73">
        <v>17.5</v>
      </c>
      <c r="E62" s="105">
        <v>17.5</v>
      </c>
      <c r="F62" s="105">
        <v>17.5</v>
      </c>
      <c r="G62" s="105">
        <v>708.9</v>
      </c>
      <c r="H62" s="86">
        <f t="shared" si="0"/>
        <v>691.4</v>
      </c>
      <c r="I62" s="86">
        <f t="shared" si="1"/>
        <v>4050.857142857143</v>
      </c>
      <c r="J62" s="86">
        <f t="shared" si="2"/>
        <v>4050.857142857143</v>
      </c>
      <c r="K62" s="102">
        <f t="shared" si="3"/>
        <v>637.3</v>
      </c>
    </row>
    <row r="63" spans="1:11" s="142" customFormat="1" ht="119.25" customHeight="1">
      <c r="A63" s="112">
        <v>24062200</v>
      </c>
      <c r="B63" s="107" t="s">
        <v>164</v>
      </c>
      <c r="C63" s="73">
        <v>165.4</v>
      </c>
      <c r="D63" s="73">
        <v>18.6</v>
      </c>
      <c r="E63" s="105">
        <v>18.6</v>
      </c>
      <c r="F63" s="105">
        <v>18.6</v>
      </c>
      <c r="G63" s="105">
        <v>2.98</v>
      </c>
      <c r="H63" s="86">
        <f t="shared" si="0"/>
        <v>-15.620000000000001</v>
      </c>
      <c r="I63" s="86">
        <f t="shared" si="1"/>
        <v>16.021505376344084</v>
      </c>
      <c r="J63" s="86">
        <f t="shared" si="2"/>
        <v>16.021505376344084</v>
      </c>
      <c r="K63" s="102">
        <f t="shared" si="3"/>
        <v>-162.42000000000002</v>
      </c>
    </row>
    <row r="64" spans="1:11" s="142" customFormat="1" ht="40.5" hidden="1">
      <c r="A64" s="113" t="s">
        <v>108</v>
      </c>
      <c r="B64" s="114" t="s">
        <v>109</v>
      </c>
      <c r="C64" s="74">
        <f>SUM(C65)</f>
        <v>0</v>
      </c>
      <c r="D64" s="74"/>
      <c r="E64" s="74">
        <f>SUM(E65)</f>
        <v>0</v>
      </c>
      <c r="F64" s="74"/>
      <c r="G64" s="74">
        <f>SUM(G65)</f>
        <v>0</v>
      </c>
      <c r="H64" s="89">
        <f t="shared" si="0"/>
        <v>0</v>
      </c>
      <c r="I64" s="89">
        <f t="shared" si="1"/>
        <v>0</v>
      </c>
      <c r="J64" s="89">
        <f t="shared" si="2"/>
      </c>
      <c r="K64" s="102">
        <f t="shared" si="3"/>
        <v>0</v>
      </c>
    </row>
    <row r="65" spans="1:11" s="142" customFormat="1" ht="33.75" customHeight="1" hidden="1" thickBot="1">
      <c r="A65" s="103" t="s">
        <v>168</v>
      </c>
      <c r="B65" s="107" t="s">
        <v>169</v>
      </c>
      <c r="C65" s="73">
        <v>0</v>
      </c>
      <c r="D65" s="73"/>
      <c r="E65" s="105">
        <v>0</v>
      </c>
      <c r="F65" s="105"/>
      <c r="G65" s="105">
        <v>0</v>
      </c>
      <c r="H65" s="89">
        <f t="shared" si="0"/>
        <v>0</v>
      </c>
      <c r="I65" s="89">
        <f t="shared" si="1"/>
        <v>0</v>
      </c>
      <c r="J65" s="89">
        <f t="shared" si="2"/>
      </c>
      <c r="K65" s="102">
        <f t="shared" si="3"/>
        <v>0</v>
      </c>
    </row>
    <row r="66" spans="1:11" s="144" customFormat="1" ht="26.25" customHeight="1">
      <c r="A66" s="256"/>
      <c r="B66" s="257" t="s">
        <v>56</v>
      </c>
      <c r="C66" s="258">
        <f>C7+C43+C64</f>
        <v>142265.6</v>
      </c>
      <c r="D66" s="258">
        <f>D7+D43+D64</f>
        <v>145827</v>
      </c>
      <c r="E66" s="258">
        <f>E7+E43+E64</f>
        <v>154577</v>
      </c>
      <c r="F66" s="258">
        <f>F7+F43+F64</f>
        <v>154577</v>
      </c>
      <c r="G66" s="258">
        <f>G7+G43+G64</f>
        <v>138528.88000000003</v>
      </c>
      <c r="H66" s="89">
        <f t="shared" si="0"/>
        <v>-16048.119999999966</v>
      </c>
      <c r="I66" s="89">
        <f t="shared" si="1"/>
        <v>89.61804149388333</v>
      </c>
      <c r="J66" s="89">
        <f t="shared" si="2"/>
        <v>89.61804149388333</v>
      </c>
      <c r="K66" s="108">
        <f t="shared" si="3"/>
        <v>-3736.719999999972</v>
      </c>
    </row>
    <row r="67" spans="1:11" s="144" customFormat="1" ht="26.25" customHeight="1">
      <c r="A67" s="259">
        <v>40000000</v>
      </c>
      <c r="B67" s="219" t="s">
        <v>55</v>
      </c>
      <c r="C67" s="260">
        <f>C68+C69+C86+C81</f>
        <v>84893.5</v>
      </c>
      <c r="D67" s="260">
        <f>D68+D69+D86+D81</f>
        <v>70561.06</v>
      </c>
      <c r="E67" s="260">
        <f>E68+E69+E86+E81</f>
        <v>85334.41</v>
      </c>
      <c r="F67" s="260">
        <f>F68+F69+F86+F81</f>
        <v>85334.40000000001</v>
      </c>
      <c r="G67" s="260">
        <f>G68+G69+G86+G81</f>
        <v>85334.40000000001</v>
      </c>
      <c r="H67" s="89">
        <f t="shared" si="0"/>
        <v>0</v>
      </c>
      <c r="I67" s="89">
        <f t="shared" si="1"/>
        <v>99.99998828139786</v>
      </c>
      <c r="J67" s="89">
        <f t="shared" si="2"/>
        <v>100</v>
      </c>
      <c r="K67" s="108">
        <f t="shared" si="3"/>
        <v>440.90000000000873</v>
      </c>
    </row>
    <row r="68" spans="1:11" s="145" customFormat="1" ht="26.25" customHeight="1">
      <c r="A68" s="261">
        <v>41020100</v>
      </c>
      <c r="B68" s="262" t="s">
        <v>170</v>
      </c>
      <c r="C68" s="74">
        <v>10914.7</v>
      </c>
      <c r="D68" s="74">
        <v>9219.1</v>
      </c>
      <c r="E68" s="74">
        <v>9219.1</v>
      </c>
      <c r="F68" s="74">
        <v>9219.1</v>
      </c>
      <c r="G68" s="74">
        <v>9219.1</v>
      </c>
      <c r="H68" s="89">
        <f t="shared" si="0"/>
        <v>0</v>
      </c>
      <c r="I68" s="89">
        <f t="shared" si="1"/>
        <v>100</v>
      </c>
      <c r="J68" s="89">
        <f t="shared" si="2"/>
        <v>100</v>
      </c>
      <c r="K68" s="108">
        <f t="shared" si="3"/>
        <v>-1695.6000000000004</v>
      </c>
    </row>
    <row r="69" spans="1:11" s="142" customFormat="1" ht="20.25" customHeight="1">
      <c r="A69" s="115">
        <v>41030000</v>
      </c>
      <c r="B69" s="116" t="s">
        <v>157</v>
      </c>
      <c r="C69" s="76">
        <f>SUM(C70:C80)</f>
        <v>67020.6</v>
      </c>
      <c r="D69" s="76">
        <f>SUM(D70:D80)</f>
        <v>57523.1</v>
      </c>
      <c r="E69" s="76">
        <f>SUM(E70:E80)</f>
        <v>60520.8</v>
      </c>
      <c r="F69" s="76">
        <f>SUM(F70:F80)</f>
        <v>60520.8</v>
      </c>
      <c r="G69" s="76">
        <f>SUM(G70:G80)</f>
        <v>60520.8</v>
      </c>
      <c r="H69" s="89">
        <f t="shared" si="0"/>
        <v>0</v>
      </c>
      <c r="I69" s="89">
        <f t="shared" si="1"/>
        <v>100</v>
      </c>
      <c r="J69" s="89">
        <f t="shared" si="2"/>
        <v>100</v>
      </c>
      <c r="K69" s="108">
        <f t="shared" si="3"/>
        <v>-6499.800000000003</v>
      </c>
    </row>
    <row r="70" spans="1:11" s="142" customFormat="1" ht="39" customHeight="1" hidden="1" thickBot="1">
      <c r="A70" s="112"/>
      <c r="B70" s="107"/>
      <c r="C70" s="72"/>
      <c r="D70" s="72"/>
      <c r="E70" s="72"/>
      <c r="F70" s="72"/>
      <c r="G70" s="72"/>
      <c r="H70" s="89">
        <f t="shared" si="0"/>
        <v>0</v>
      </c>
      <c r="I70" s="89">
        <f t="shared" si="1"/>
        <v>0</v>
      </c>
      <c r="J70" s="89">
        <f t="shared" si="2"/>
      </c>
      <c r="K70" s="102">
        <f t="shared" si="3"/>
        <v>0</v>
      </c>
    </row>
    <row r="71" spans="1:11" s="142" customFormat="1" ht="42" customHeight="1">
      <c r="A71" s="112">
        <v>41033900</v>
      </c>
      <c r="B71" s="107" t="s">
        <v>81</v>
      </c>
      <c r="C71" s="72">
        <v>59622.9</v>
      </c>
      <c r="D71" s="72">
        <v>57523.1</v>
      </c>
      <c r="E71" s="72">
        <v>60520.8</v>
      </c>
      <c r="F71" s="72">
        <v>60520.8</v>
      </c>
      <c r="G71" s="72">
        <v>60520.8</v>
      </c>
      <c r="H71" s="89">
        <f t="shared" si="0"/>
        <v>0</v>
      </c>
      <c r="I71" s="86">
        <f t="shared" si="1"/>
        <v>100</v>
      </c>
      <c r="J71" s="86">
        <f t="shared" si="2"/>
        <v>100</v>
      </c>
      <c r="K71" s="102">
        <f t="shared" si="3"/>
        <v>897.9000000000015</v>
      </c>
    </row>
    <row r="72" spans="1:11" s="142" customFormat="1" ht="20.25" customHeight="1" hidden="1" thickBot="1">
      <c r="A72" s="100">
        <v>41034200</v>
      </c>
      <c r="B72" s="107" t="s">
        <v>162</v>
      </c>
      <c r="C72" s="72">
        <v>0</v>
      </c>
      <c r="D72" s="72"/>
      <c r="E72" s="72">
        <v>0</v>
      </c>
      <c r="F72" s="72"/>
      <c r="G72" s="72">
        <v>0</v>
      </c>
      <c r="H72" s="89">
        <f t="shared" si="0"/>
        <v>0</v>
      </c>
      <c r="I72" s="86">
        <f t="shared" si="1"/>
        <v>0</v>
      </c>
      <c r="J72" s="86">
        <f t="shared" si="2"/>
      </c>
      <c r="K72" s="102">
        <f t="shared" si="3"/>
        <v>0</v>
      </c>
    </row>
    <row r="73" spans="1:11" s="142" customFormat="1" ht="19.5" customHeight="1" hidden="1" thickBot="1">
      <c r="A73" s="103"/>
      <c r="B73" s="104"/>
      <c r="C73" s="75"/>
      <c r="D73" s="75"/>
      <c r="E73" s="105"/>
      <c r="F73" s="105"/>
      <c r="G73" s="105"/>
      <c r="H73" s="89">
        <f t="shared" si="0"/>
        <v>0</v>
      </c>
      <c r="I73" s="86">
        <f t="shared" si="1"/>
        <v>0</v>
      </c>
      <c r="J73" s="86">
        <f t="shared" si="2"/>
      </c>
      <c r="K73" s="102">
        <f t="shared" si="3"/>
        <v>0</v>
      </c>
    </row>
    <row r="74" spans="1:11" s="142" customFormat="1" ht="23.25" customHeight="1" hidden="1">
      <c r="A74" s="115">
        <v>41040000</v>
      </c>
      <c r="B74" s="116" t="s">
        <v>163</v>
      </c>
      <c r="C74" s="76">
        <f>SUM(C75,C76)</f>
        <v>0</v>
      </c>
      <c r="D74" s="76"/>
      <c r="E74" s="76">
        <f>SUM(E75,E76)</f>
        <v>0</v>
      </c>
      <c r="F74" s="76"/>
      <c r="G74" s="76">
        <f>SUM(G75,G76)</f>
        <v>0</v>
      </c>
      <c r="H74" s="89">
        <f aca="true" t="shared" si="4" ref="H74:H80">G74-F74</f>
        <v>0</v>
      </c>
      <c r="I74" s="86">
        <f aca="true" t="shared" si="5" ref="I74:I80">IF(E74=0,0,G74/E74*100)</f>
        <v>0</v>
      </c>
      <c r="J74" s="86">
        <f aca="true" t="shared" si="6" ref="J74:J80">IF(F74=0,"",$G74/F74*100)</f>
      </c>
      <c r="K74" s="102">
        <f aca="true" t="shared" si="7" ref="K74:K80">G74-C74</f>
        <v>0</v>
      </c>
    </row>
    <row r="75" spans="1:11" s="142" customFormat="1" ht="18" customHeight="1" hidden="1">
      <c r="A75" s="115"/>
      <c r="B75" s="107"/>
      <c r="C75" s="72"/>
      <c r="D75" s="72"/>
      <c r="E75" s="72"/>
      <c r="F75" s="72"/>
      <c r="G75" s="72"/>
      <c r="H75" s="89">
        <f t="shared" si="4"/>
        <v>0</v>
      </c>
      <c r="I75" s="86">
        <f t="shared" si="5"/>
        <v>0</v>
      </c>
      <c r="J75" s="86">
        <f t="shared" si="6"/>
      </c>
      <c r="K75" s="102">
        <f t="shared" si="7"/>
        <v>0</v>
      </c>
    </row>
    <row r="76" spans="1:11" s="142" customFormat="1" ht="30.75" customHeight="1" hidden="1">
      <c r="A76" s="112"/>
      <c r="B76" s="107"/>
      <c r="C76" s="75"/>
      <c r="D76" s="75"/>
      <c r="E76" s="105"/>
      <c r="F76" s="105"/>
      <c r="G76" s="105"/>
      <c r="H76" s="89">
        <f t="shared" si="4"/>
        <v>0</v>
      </c>
      <c r="I76" s="86">
        <f t="shared" si="5"/>
        <v>0</v>
      </c>
      <c r="J76" s="86">
        <f t="shared" si="6"/>
      </c>
      <c r="K76" s="102">
        <f t="shared" si="7"/>
        <v>0</v>
      </c>
    </row>
    <row r="77" spans="1:11" s="142" customFormat="1" ht="54.75" customHeight="1" hidden="1">
      <c r="A77" s="112">
        <v>41034500</v>
      </c>
      <c r="B77" s="117" t="s">
        <v>306</v>
      </c>
      <c r="C77" s="75">
        <v>0</v>
      </c>
      <c r="D77" s="75"/>
      <c r="E77" s="105">
        <v>0</v>
      </c>
      <c r="F77" s="105"/>
      <c r="G77" s="105">
        <v>0</v>
      </c>
      <c r="H77" s="89">
        <f t="shared" si="4"/>
        <v>0</v>
      </c>
      <c r="I77" s="86">
        <f t="shared" si="5"/>
        <v>0</v>
      </c>
      <c r="J77" s="86">
        <f t="shared" si="6"/>
      </c>
      <c r="K77" s="102">
        <f t="shared" si="7"/>
        <v>0</v>
      </c>
    </row>
    <row r="78" spans="1:11" s="142" customFormat="1" ht="53.25" customHeight="1" hidden="1">
      <c r="A78" s="112">
        <v>41035500</v>
      </c>
      <c r="B78" s="117" t="s">
        <v>307</v>
      </c>
      <c r="C78" s="75">
        <v>0</v>
      </c>
      <c r="D78" s="75"/>
      <c r="E78" s="105">
        <v>0</v>
      </c>
      <c r="F78" s="105"/>
      <c r="G78" s="105">
        <v>0</v>
      </c>
      <c r="H78" s="89">
        <f t="shared" si="4"/>
        <v>0</v>
      </c>
      <c r="I78" s="86">
        <f t="shared" si="5"/>
        <v>0</v>
      </c>
      <c r="J78" s="86">
        <f t="shared" si="6"/>
      </c>
      <c r="K78" s="102">
        <f t="shared" si="7"/>
        <v>0</v>
      </c>
    </row>
    <row r="79" spans="1:11" s="142" customFormat="1" ht="81" customHeight="1">
      <c r="A79" s="112">
        <v>41034500</v>
      </c>
      <c r="B79" s="107" t="s">
        <v>306</v>
      </c>
      <c r="C79" s="75">
        <v>1842</v>
      </c>
      <c r="D79" s="75"/>
      <c r="E79" s="105"/>
      <c r="F79" s="105"/>
      <c r="G79" s="105"/>
      <c r="H79" s="89">
        <f t="shared" si="4"/>
        <v>0</v>
      </c>
      <c r="I79" s="86">
        <f t="shared" si="5"/>
        <v>0</v>
      </c>
      <c r="J79" s="86">
        <f t="shared" si="6"/>
      </c>
      <c r="K79" s="102">
        <f t="shared" si="7"/>
        <v>-1842</v>
      </c>
    </row>
    <row r="80" spans="1:11" s="142" customFormat="1" ht="90.75" customHeight="1">
      <c r="A80" s="112">
        <v>41035500</v>
      </c>
      <c r="B80" s="107" t="s">
        <v>307</v>
      </c>
      <c r="C80" s="75">
        <v>5555.7</v>
      </c>
      <c r="D80" s="75"/>
      <c r="E80" s="105"/>
      <c r="F80" s="105"/>
      <c r="G80" s="105"/>
      <c r="H80" s="89">
        <f t="shared" si="4"/>
        <v>0</v>
      </c>
      <c r="I80" s="86">
        <f t="shared" si="5"/>
        <v>0</v>
      </c>
      <c r="J80" s="86">
        <f t="shared" si="6"/>
      </c>
      <c r="K80" s="102">
        <f t="shared" si="7"/>
        <v>-5555.7</v>
      </c>
    </row>
    <row r="81" spans="1:11" s="142" customFormat="1" ht="39.75" customHeight="1">
      <c r="A81" s="115">
        <v>41040000</v>
      </c>
      <c r="B81" s="116" t="s">
        <v>174</v>
      </c>
      <c r="C81" s="263">
        <f>C83+C85</f>
        <v>4184.8</v>
      </c>
      <c r="D81" s="263">
        <f>D83+D85</f>
        <v>2220</v>
      </c>
      <c r="E81" s="263">
        <f>E83+E85+E84</f>
        <v>4220</v>
      </c>
      <c r="F81" s="263">
        <f>F83+F85+F84</f>
        <v>4220</v>
      </c>
      <c r="G81" s="263">
        <f>G83+G85+G84</f>
        <v>4220</v>
      </c>
      <c r="H81" s="89">
        <f aca="true" t="shared" si="8" ref="H81:H149">G81-F81</f>
        <v>0</v>
      </c>
      <c r="I81" s="89">
        <f>IF(E81=0,0,G81/E81*100)</f>
        <v>100</v>
      </c>
      <c r="J81" s="89">
        <f aca="true" t="shared" si="9" ref="J81:J104">IF(F81=0,"",$G81/F81*100)</f>
        <v>100</v>
      </c>
      <c r="K81" s="108">
        <f aca="true" t="shared" si="10" ref="K81:K102">G81-C81</f>
        <v>35.19999999999982</v>
      </c>
    </row>
    <row r="82" spans="1:11" s="142" customFormat="1" ht="101.25" hidden="1">
      <c r="A82" s="112">
        <v>41040200</v>
      </c>
      <c r="B82" s="107" t="s">
        <v>175</v>
      </c>
      <c r="C82" s="75">
        <v>0</v>
      </c>
      <c r="D82" s="75"/>
      <c r="E82" s="105">
        <v>0</v>
      </c>
      <c r="F82" s="105"/>
      <c r="G82" s="105">
        <v>0</v>
      </c>
      <c r="H82" s="89">
        <f t="shared" si="8"/>
        <v>0</v>
      </c>
      <c r="I82" s="89">
        <f>IF(E82=0,0,G82/E82*100)</f>
        <v>0</v>
      </c>
      <c r="J82" s="89">
        <f t="shared" si="9"/>
      </c>
      <c r="K82" s="108">
        <f t="shared" si="10"/>
        <v>0</v>
      </c>
    </row>
    <row r="83" spans="1:11" s="142" customFormat="1" ht="101.25" customHeight="1">
      <c r="A83" s="112">
        <v>41040200</v>
      </c>
      <c r="B83" s="107" t="s">
        <v>175</v>
      </c>
      <c r="C83" s="75">
        <v>1624.8</v>
      </c>
      <c r="D83" s="75"/>
      <c r="E83" s="105"/>
      <c r="F83" s="105"/>
      <c r="G83" s="105"/>
      <c r="H83" s="89"/>
      <c r="I83" s="89">
        <f>IF(E83=0,0,G83/E83*100)</f>
        <v>0</v>
      </c>
      <c r="J83" s="89">
        <f t="shared" si="9"/>
      </c>
      <c r="K83" s="108">
        <f t="shared" si="10"/>
        <v>-1624.8</v>
      </c>
    </row>
    <row r="84" spans="1:11" s="142" customFormat="1" ht="28.5" customHeight="1">
      <c r="A84" s="112">
        <v>41040400</v>
      </c>
      <c r="B84" s="402" t="s">
        <v>413</v>
      </c>
      <c r="C84" s="75"/>
      <c r="D84" s="75"/>
      <c r="E84" s="105">
        <v>2000</v>
      </c>
      <c r="F84" s="105">
        <v>2000</v>
      </c>
      <c r="G84" s="105">
        <v>2000</v>
      </c>
      <c r="H84" s="89"/>
      <c r="I84" s="89"/>
      <c r="J84" s="89"/>
      <c r="K84" s="108"/>
    </row>
    <row r="85" spans="1:11" s="142" customFormat="1" ht="169.5" customHeight="1">
      <c r="A85" s="264">
        <v>41040500</v>
      </c>
      <c r="B85" s="107" t="s">
        <v>368</v>
      </c>
      <c r="C85" s="75">
        <v>2560</v>
      </c>
      <c r="D85" s="75">
        <v>2220</v>
      </c>
      <c r="E85" s="105">
        <v>2220</v>
      </c>
      <c r="F85" s="105">
        <v>2220</v>
      </c>
      <c r="G85" s="105">
        <v>2220</v>
      </c>
      <c r="H85" s="86">
        <f t="shared" si="8"/>
        <v>0</v>
      </c>
      <c r="I85" s="86">
        <f aca="true" t="shared" si="11" ref="I85:I102">IF(E85=0,0,G85/E85*100)</f>
        <v>100</v>
      </c>
      <c r="J85" s="86">
        <f t="shared" si="9"/>
        <v>100</v>
      </c>
      <c r="K85" s="265">
        <f t="shared" si="10"/>
        <v>-340</v>
      </c>
    </row>
    <row r="86" spans="1:11" s="142" customFormat="1" ht="39" customHeight="1">
      <c r="A86" s="115">
        <v>41050000</v>
      </c>
      <c r="B86" s="116" t="s">
        <v>158</v>
      </c>
      <c r="C86" s="263">
        <f>SUM(C87:C100)</f>
        <v>2773.3999999999996</v>
      </c>
      <c r="D86" s="263">
        <f>SUM(D87:D100)</f>
        <v>1598.86</v>
      </c>
      <c r="E86" s="263">
        <f>SUM(E87:E101)</f>
        <v>11374.51</v>
      </c>
      <c r="F86" s="263">
        <f>SUM(F87:F101)</f>
        <v>11374.5</v>
      </c>
      <c r="G86" s="263">
        <f>SUM(G87:G101)</f>
        <v>11374.5</v>
      </c>
      <c r="H86" s="89">
        <f t="shared" si="8"/>
        <v>0</v>
      </c>
      <c r="I86" s="89">
        <f t="shared" si="11"/>
        <v>99.99991208412494</v>
      </c>
      <c r="J86" s="89">
        <f t="shared" si="9"/>
        <v>100</v>
      </c>
      <c r="K86" s="108">
        <f t="shared" si="10"/>
        <v>8601.1</v>
      </c>
    </row>
    <row r="87" spans="1:11" s="142" customFormat="1" ht="25.5" customHeight="1" hidden="1">
      <c r="A87" s="112"/>
      <c r="B87" s="266"/>
      <c r="C87" s="75"/>
      <c r="D87" s="75"/>
      <c r="E87" s="105"/>
      <c r="F87" s="105"/>
      <c r="G87" s="105"/>
      <c r="H87" s="89">
        <f t="shared" si="8"/>
        <v>0</v>
      </c>
      <c r="I87" s="89">
        <f t="shared" si="11"/>
        <v>0</v>
      </c>
      <c r="J87" s="89">
        <f t="shared" si="9"/>
      </c>
      <c r="K87" s="102">
        <f t="shared" si="10"/>
        <v>0</v>
      </c>
    </row>
    <row r="88" spans="1:11" s="142" customFormat="1" ht="21.75" customHeight="1" hidden="1">
      <c r="A88" s="112"/>
      <c r="B88" s="107"/>
      <c r="C88" s="75"/>
      <c r="D88" s="75"/>
      <c r="E88" s="105"/>
      <c r="F88" s="105"/>
      <c r="G88" s="105"/>
      <c r="H88" s="89">
        <f t="shared" si="8"/>
        <v>0</v>
      </c>
      <c r="I88" s="89">
        <f t="shared" si="11"/>
        <v>0</v>
      </c>
      <c r="J88" s="89">
        <f t="shared" si="9"/>
      </c>
      <c r="K88" s="102">
        <f t="shared" si="10"/>
        <v>0</v>
      </c>
    </row>
    <row r="89" spans="1:11" s="142" customFormat="1" ht="29.25" customHeight="1" hidden="1">
      <c r="A89" s="112"/>
      <c r="B89" s="107"/>
      <c r="C89" s="75"/>
      <c r="D89" s="75"/>
      <c r="E89" s="105"/>
      <c r="F89" s="105"/>
      <c r="G89" s="105"/>
      <c r="H89" s="89">
        <f t="shared" si="8"/>
        <v>0</v>
      </c>
      <c r="I89" s="89">
        <f t="shared" si="11"/>
        <v>0</v>
      </c>
      <c r="J89" s="89">
        <f t="shared" si="9"/>
      </c>
      <c r="K89" s="102">
        <f t="shared" si="10"/>
        <v>0</v>
      </c>
    </row>
    <row r="90" spans="1:11" s="142" customFormat="1" ht="18" customHeight="1" hidden="1">
      <c r="A90" s="112"/>
      <c r="B90" s="118"/>
      <c r="C90" s="77"/>
      <c r="D90" s="77"/>
      <c r="E90" s="105"/>
      <c r="F90" s="105"/>
      <c r="G90" s="105"/>
      <c r="H90" s="89">
        <f t="shared" si="8"/>
        <v>0</v>
      </c>
      <c r="I90" s="89">
        <f t="shared" si="11"/>
        <v>0</v>
      </c>
      <c r="J90" s="89">
        <f t="shared" si="9"/>
      </c>
      <c r="K90" s="102">
        <f t="shared" si="10"/>
        <v>0</v>
      </c>
    </row>
    <row r="91" spans="1:11" s="142" customFormat="1" ht="27.75" customHeight="1" hidden="1">
      <c r="A91" s="111"/>
      <c r="B91" s="107"/>
      <c r="C91" s="77"/>
      <c r="D91" s="77"/>
      <c r="E91" s="105"/>
      <c r="F91" s="105"/>
      <c r="G91" s="105"/>
      <c r="H91" s="89">
        <f t="shared" si="8"/>
        <v>0</v>
      </c>
      <c r="I91" s="89">
        <f t="shared" si="11"/>
        <v>0</v>
      </c>
      <c r="J91" s="89">
        <f t="shared" si="9"/>
      </c>
      <c r="K91" s="102">
        <f t="shared" si="10"/>
        <v>0</v>
      </c>
    </row>
    <row r="92" spans="1:11" s="142" customFormat="1" ht="35.25" customHeight="1" hidden="1">
      <c r="A92" s="112"/>
      <c r="B92" s="107"/>
      <c r="C92" s="72"/>
      <c r="D92" s="72"/>
      <c r="E92" s="105"/>
      <c r="F92" s="105"/>
      <c r="G92" s="105"/>
      <c r="H92" s="89">
        <f t="shared" si="8"/>
        <v>0</v>
      </c>
      <c r="I92" s="89">
        <f t="shared" si="11"/>
        <v>0</v>
      </c>
      <c r="J92" s="89">
        <f t="shared" si="9"/>
      </c>
      <c r="K92" s="102">
        <f t="shared" si="10"/>
        <v>0</v>
      </c>
    </row>
    <row r="93" spans="1:11" s="142" customFormat="1" ht="62.25" customHeight="1">
      <c r="A93" s="112">
        <v>41051000</v>
      </c>
      <c r="B93" s="403" t="s">
        <v>194</v>
      </c>
      <c r="C93" s="72">
        <v>802.8</v>
      </c>
      <c r="D93" s="72">
        <v>1231.12</v>
      </c>
      <c r="E93" s="105">
        <v>1108.01</v>
      </c>
      <c r="F93" s="105">
        <v>1108</v>
      </c>
      <c r="G93" s="105">
        <v>1108</v>
      </c>
      <c r="H93" s="86">
        <f t="shared" si="8"/>
        <v>0</v>
      </c>
      <c r="I93" s="86">
        <f t="shared" si="11"/>
        <v>99.99909748106967</v>
      </c>
      <c r="J93" s="86">
        <f t="shared" si="9"/>
        <v>100</v>
      </c>
      <c r="K93" s="102">
        <f t="shared" si="10"/>
        <v>305.20000000000005</v>
      </c>
    </row>
    <row r="94" spans="1:13" s="142" customFormat="1" ht="82.5" customHeight="1">
      <c r="A94" s="112">
        <v>41051200</v>
      </c>
      <c r="B94" s="403" t="s">
        <v>159</v>
      </c>
      <c r="C94" s="72">
        <v>355.4</v>
      </c>
      <c r="D94" s="72">
        <v>328.94</v>
      </c>
      <c r="E94" s="105">
        <v>296</v>
      </c>
      <c r="F94" s="105">
        <v>296</v>
      </c>
      <c r="G94" s="105">
        <v>296</v>
      </c>
      <c r="H94" s="86">
        <f t="shared" si="8"/>
        <v>0</v>
      </c>
      <c r="I94" s="86">
        <f t="shared" si="11"/>
        <v>100</v>
      </c>
      <c r="J94" s="86">
        <f t="shared" si="9"/>
        <v>100</v>
      </c>
      <c r="K94" s="102">
        <f t="shared" si="10"/>
        <v>-59.39999999999998</v>
      </c>
      <c r="M94" s="143"/>
    </row>
    <row r="95" spans="1:13" s="142" customFormat="1" ht="81.75" customHeight="1" hidden="1">
      <c r="A95" s="112">
        <v>41051400</v>
      </c>
      <c r="B95" s="403" t="s">
        <v>172</v>
      </c>
      <c r="C95" s="72">
        <v>0</v>
      </c>
      <c r="D95" s="72"/>
      <c r="E95" s="105">
        <v>0</v>
      </c>
      <c r="F95" s="105"/>
      <c r="G95" s="105">
        <v>0</v>
      </c>
      <c r="H95" s="86">
        <f t="shared" si="8"/>
        <v>0</v>
      </c>
      <c r="I95" s="86">
        <f t="shared" si="11"/>
        <v>0</v>
      </c>
      <c r="J95" s="86">
        <f t="shared" si="9"/>
      </c>
      <c r="K95" s="102">
        <f t="shared" si="10"/>
        <v>0</v>
      </c>
      <c r="M95" s="143"/>
    </row>
    <row r="96" spans="1:13" s="142" customFormat="1" ht="61.5" customHeight="1" hidden="1">
      <c r="A96" s="112">
        <v>41051500</v>
      </c>
      <c r="B96" s="403" t="s">
        <v>171</v>
      </c>
      <c r="C96" s="72">
        <v>0</v>
      </c>
      <c r="D96" s="72"/>
      <c r="E96" s="105">
        <v>0</v>
      </c>
      <c r="F96" s="105"/>
      <c r="G96" s="105">
        <v>0</v>
      </c>
      <c r="H96" s="86">
        <f t="shared" si="8"/>
        <v>0</v>
      </c>
      <c r="I96" s="86">
        <f t="shared" si="11"/>
        <v>0</v>
      </c>
      <c r="J96" s="86">
        <f t="shared" si="9"/>
      </c>
      <c r="K96" s="102">
        <f t="shared" si="10"/>
        <v>0</v>
      </c>
      <c r="M96" s="143"/>
    </row>
    <row r="97" spans="1:13" s="142" customFormat="1" ht="11.25" customHeight="1" hidden="1">
      <c r="A97" s="111">
        <v>41053000</v>
      </c>
      <c r="B97" s="403" t="s">
        <v>176</v>
      </c>
      <c r="C97" s="72">
        <v>0</v>
      </c>
      <c r="D97" s="72"/>
      <c r="E97" s="105">
        <v>0</v>
      </c>
      <c r="F97" s="105"/>
      <c r="G97" s="105">
        <v>0</v>
      </c>
      <c r="H97" s="86">
        <f t="shared" si="8"/>
        <v>0</v>
      </c>
      <c r="I97" s="86">
        <f t="shared" si="11"/>
        <v>0</v>
      </c>
      <c r="J97" s="86">
        <f t="shared" si="9"/>
      </c>
      <c r="K97" s="102">
        <f t="shared" si="10"/>
        <v>0</v>
      </c>
      <c r="M97" s="143"/>
    </row>
    <row r="98" spans="1:13" s="142" customFormat="1" ht="103.5" customHeight="1">
      <c r="A98" s="111">
        <v>41051400</v>
      </c>
      <c r="B98" s="403" t="s">
        <v>172</v>
      </c>
      <c r="C98" s="72">
        <v>762</v>
      </c>
      <c r="D98" s="72"/>
      <c r="E98" s="105"/>
      <c r="F98" s="105"/>
      <c r="G98" s="105"/>
      <c r="H98" s="86">
        <f t="shared" si="8"/>
        <v>0</v>
      </c>
      <c r="I98" s="86">
        <f t="shared" si="11"/>
        <v>0</v>
      </c>
      <c r="J98" s="86">
        <f t="shared" si="9"/>
      </c>
      <c r="K98" s="102">
        <f t="shared" si="10"/>
        <v>-762</v>
      </c>
      <c r="M98" s="143"/>
    </row>
    <row r="99" spans="1:11" s="142" customFormat="1" ht="27" customHeight="1">
      <c r="A99" s="112">
        <v>41053900</v>
      </c>
      <c r="B99" s="403" t="s">
        <v>148</v>
      </c>
      <c r="C99" s="72">
        <v>348.2</v>
      </c>
      <c r="D99" s="72">
        <v>38.8</v>
      </c>
      <c r="E99" s="105">
        <v>489.8</v>
      </c>
      <c r="F99" s="105">
        <v>489.8</v>
      </c>
      <c r="G99" s="105">
        <v>489.8</v>
      </c>
      <c r="H99" s="86">
        <f t="shared" si="8"/>
        <v>0</v>
      </c>
      <c r="I99" s="86">
        <f t="shared" si="11"/>
        <v>100</v>
      </c>
      <c r="J99" s="86">
        <f t="shared" si="9"/>
        <v>100</v>
      </c>
      <c r="K99" s="102">
        <f t="shared" si="10"/>
        <v>141.60000000000002</v>
      </c>
    </row>
    <row r="100" spans="1:11" s="142" customFormat="1" ht="82.5" customHeight="1">
      <c r="A100" s="112">
        <v>41055000</v>
      </c>
      <c r="B100" s="403" t="s">
        <v>173</v>
      </c>
      <c r="C100" s="72">
        <v>505</v>
      </c>
      <c r="D100" s="72"/>
      <c r="E100" s="105">
        <v>0</v>
      </c>
      <c r="F100" s="105">
        <v>0</v>
      </c>
      <c r="G100" s="105">
        <v>0</v>
      </c>
      <c r="H100" s="89">
        <f t="shared" si="8"/>
        <v>0</v>
      </c>
      <c r="I100" s="89">
        <f t="shared" si="11"/>
        <v>0</v>
      </c>
      <c r="J100" s="89">
        <f t="shared" si="9"/>
      </c>
      <c r="K100" s="102">
        <f t="shared" si="10"/>
        <v>-505</v>
      </c>
    </row>
    <row r="101" spans="1:11" s="142" customFormat="1" ht="126" customHeight="1">
      <c r="A101" s="112">
        <v>41058800</v>
      </c>
      <c r="B101" s="403" t="s">
        <v>414</v>
      </c>
      <c r="C101" s="72"/>
      <c r="D101" s="72"/>
      <c r="E101" s="105">
        <v>9480.7</v>
      </c>
      <c r="F101" s="105">
        <v>9480.7</v>
      </c>
      <c r="G101" s="105">
        <v>9480.7</v>
      </c>
      <c r="H101" s="89">
        <f t="shared" si="8"/>
        <v>0</v>
      </c>
      <c r="I101" s="89">
        <f t="shared" si="11"/>
        <v>100</v>
      </c>
      <c r="J101" s="89">
        <f t="shared" si="9"/>
        <v>100</v>
      </c>
      <c r="K101" s="102"/>
    </row>
    <row r="102" spans="1:11" s="146" customFormat="1" ht="29.25" customHeight="1">
      <c r="A102" s="267"/>
      <c r="B102" s="268" t="s">
        <v>11</v>
      </c>
      <c r="C102" s="269">
        <f>C66+C68+C69+C81+C86</f>
        <v>227159.1</v>
      </c>
      <c r="D102" s="269">
        <f>D66+D68+D69+D81+D86</f>
        <v>216388.06</v>
      </c>
      <c r="E102" s="269">
        <f>E66+E68+E69+E81+E86</f>
        <v>239911.41000000003</v>
      </c>
      <c r="F102" s="269">
        <f>F66+F68+F69+F81+F86</f>
        <v>239911.40000000002</v>
      </c>
      <c r="G102" s="269">
        <f>G66+G68+G69+G81+G86</f>
        <v>223863.28000000003</v>
      </c>
      <c r="H102" s="89">
        <f t="shared" si="8"/>
        <v>-16048.119999999995</v>
      </c>
      <c r="I102" s="89">
        <f t="shared" si="11"/>
        <v>93.31081001941509</v>
      </c>
      <c r="J102" s="89">
        <f t="shared" si="9"/>
        <v>93.31081390880134</v>
      </c>
      <c r="K102" s="108">
        <f t="shared" si="10"/>
        <v>-3295.819999999978</v>
      </c>
    </row>
    <row r="103" spans="1:11" s="147" customFormat="1" ht="27" customHeight="1">
      <c r="A103" s="270"/>
      <c r="B103" s="217" t="s">
        <v>22</v>
      </c>
      <c r="C103" s="271"/>
      <c r="D103" s="271"/>
      <c r="E103" s="271" t="s">
        <v>16</v>
      </c>
      <c r="F103" s="271"/>
      <c r="G103" s="271"/>
      <c r="H103" s="272">
        <f t="shared" si="8"/>
        <v>0</v>
      </c>
      <c r="I103" s="273"/>
      <c r="J103" s="272">
        <f t="shared" si="9"/>
      </c>
      <c r="K103" s="274"/>
    </row>
    <row r="104" spans="1:11" s="148" customFormat="1" ht="20.25" customHeight="1">
      <c r="A104" s="275" t="s">
        <v>137</v>
      </c>
      <c r="B104" s="276" t="s">
        <v>24</v>
      </c>
      <c r="C104" s="80">
        <f>C105+C106+C107+C108</f>
        <v>38251.299999999996</v>
      </c>
      <c r="D104" s="80">
        <f>D105+D106+D107+D108</f>
        <v>36797.2</v>
      </c>
      <c r="E104" s="80">
        <f>E105+E106+E107+E108</f>
        <v>36445.3</v>
      </c>
      <c r="F104" s="80">
        <f>F105+F106+F107+F108</f>
        <v>36445.3</v>
      </c>
      <c r="G104" s="80">
        <f>G105+G106+G107+G108</f>
        <v>31626.3</v>
      </c>
      <c r="H104" s="89">
        <f t="shared" si="8"/>
        <v>-4819.000000000004</v>
      </c>
      <c r="I104" s="121">
        <f>G104/E104</f>
        <v>0.8677744455389309</v>
      </c>
      <c r="J104" s="89">
        <f t="shared" si="9"/>
        <v>86.77744455389309</v>
      </c>
      <c r="K104" s="126">
        <f>G104-C104</f>
        <v>-6624.999999999996</v>
      </c>
    </row>
    <row r="105" spans="1:11" s="149" customFormat="1" ht="108.75" customHeight="1">
      <c r="A105" s="90" t="s">
        <v>196</v>
      </c>
      <c r="B105" s="91" t="s">
        <v>197</v>
      </c>
      <c r="C105" s="277">
        <v>27048.3</v>
      </c>
      <c r="D105" s="83">
        <v>27015.1</v>
      </c>
      <c r="E105" s="83">
        <v>27015.1</v>
      </c>
      <c r="F105" s="83">
        <v>27015.1</v>
      </c>
      <c r="G105" s="78">
        <v>22987.2</v>
      </c>
      <c r="H105" s="86">
        <f t="shared" si="8"/>
        <v>-4027.899999999998</v>
      </c>
      <c r="I105" s="87">
        <f>G105/E105</f>
        <v>0.8509019030097983</v>
      </c>
      <c r="J105" s="87">
        <f>G105/F105</f>
        <v>0.8509019030097983</v>
      </c>
      <c r="K105" s="88">
        <f aca="true" t="shared" si="12" ref="K105:K176">G105-C105</f>
        <v>-4061.0999999999985</v>
      </c>
    </row>
    <row r="106" spans="1:11" s="149" customFormat="1" ht="67.5" customHeight="1">
      <c r="A106" s="90" t="s">
        <v>198</v>
      </c>
      <c r="B106" s="91" t="s">
        <v>199</v>
      </c>
      <c r="C106" s="78">
        <v>9487.2</v>
      </c>
      <c r="D106" s="83">
        <v>9327.1</v>
      </c>
      <c r="E106" s="83">
        <v>8975.2</v>
      </c>
      <c r="F106" s="83">
        <v>8975.2</v>
      </c>
      <c r="G106" s="78">
        <v>8260.3</v>
      </c>
      <c r="H106" s="86">
        <f t="shared" si="8"/>
        <v>-714.9000000000015</v>
      </c>
      <c r="I106" s="87">
        <f aca="true" t="shared" si="13" ref="I106:I177">G106/E106</f>
        <v>0.9203471788929493</v>
      </c>
      <c r="J106" s="87">
        <f aca="true" t="shared" si="14" ref="J106:J177">G106/F106</f>
        <v>0.9203471788929493</v>
      </c>
      <c r="K106" s="88">
        <f t="shared" si="12"/>
        <v>-1226.9000000000015</v>
      </c>
    </row>
    <row r="107" spans="1:11" s="149" customFormat="1" ht="33.75" customHeight="1">
      <c r="A107" s="90" t="s">
        <v>200</v>
      </c>
      <c r="B107" s="91" t="s">
        <v>201</v>
      </c>
      <c r="C107" s="78">
        <v>392.1</v>
      </c>
      <c r="D107" s="78">
        <v>455</v>
      </c>
      <c r="E107" s="78">
        <v>455</v>
      </c>
      <c r="F107" s="78">
        <v>455</v>
      </c>
      <c r="G107" s="78">
        <v>378.8</v>
      </c>
      <c r="H107" s="86">
        <f t="shared" si="8"/>
        <v>-76.19999999999999</v>
      </c>
      <c r="I107" s="87">
        <f t="shared" si="13"/>
        <v>0.8325274725274725</v>
      </c>
      <c r="J107" s="87">
        <f t="shared" si="14"/>
        <v>0.8325274725274725</v>
      </c>
      <c r="K107" s="88">
        <f t="shared" si="12"/>
        <v>-13.300000000000011</v>
      </c>
    </row>
    <row r="108" spans="1:11" s="149" customFormat="1" ht="86.25" customHeight="1">
      <c r="A108" s="90" t="s">
        <v>202</v>
      </c>
      <c r="B108" s="91" t="s">
        <v>203</v>
      </c>
      <c r="C108" s="78">
        <v>1323.7</v>
      </c>
      <c r="D108" s="78"/>
      <c r="E108" s="78"/>
      <c r="F108" s="78"/>
      <c r="G108" s="78"/>
      <c r="H108" s="86">
        <f t="shared" si="8"/>
        <v>0</v>
      </c>
      <c r="I108" s="87"/>
      <c r="J108" s="87"/>
      <c r="K108" s="88">
        <f t="shared" si="12"/>
        <v>-1323.7</v>
      </c>
    </row>
    <row r="109" spans="1:11" s="150" customFormat="1" ht="23.25" customHeight="1">
      <c r="A109" s="275" t="s">
        <v>138</v>
      </c>
      <c r="B109" s="278" t="s">
        <v>25</v>
      </c>
      <c r="C109" s="80">
        <f>C110+C111+C112+C113+C114+C115+C116+C117+C118+C119+C121+C123+C124+C127+C128+C120+C125+C126</f>
        <v>118572.09999999998</v>
      </c>
      <c r="D109" s="80">
        <f>D110+D111+D112+D113+D114+D115+D116+D117+D118+D119+D121+D123+D124+D127+D128+D120+D125+D126</f>
        <v>113641</v>
      </c>
      <c r="E109" s="80">
        <f>E110+E111+E112+E113+E114+E115+E116+E117+E118+E119+E121+E123+E124+E127+E128+E120+E125+E126</f>
        <v>128897.40000000001</v>
      </c>
      <c r="F109" s="80">
        <f>F110+F111+F112+F113+F114+F115+F116+F117+F118+F119+F121+F123+F124+F127+F128+F120+F125+F126</f>
        <v>128897.40000000001</v>
      </c>
      <c r="G109" s="80">
        <f>G110+G111+G112+G113+G114+G115+G116+G117+G118+G119+G121+G123+G124+G127+G128+G120+G125+G126</f>
        <v>112565.4</v>
      </c>
      <c r="H109" s="89">
        <f t="shared" si="8"/>
        <v>-16332.000000000015</v>
      </c>
      <c r="I109" s="279">
        <f t="shared" si="13"/>
        <v>0.8732945738238319</v>
      </c>
      <c r="J109" s="279">
        <f t="shared" si="14"/>
        <v>0.8732945738238319</v>
      </c>
      <c r="K109" s="280">
        <f t="shared" si="12"/>
        <v>-6006.6999999999825</v>
      </c>
    </row>
    <row r="110" spans="1:11" s="149" customFormat="1" ht="20.25" customHeight="1">
      <c r="A110" s="92" t="s">
        <v>204</v>
      </c>
      <c r="B110" s="94" t="s">
        <v>205</v>
      </c>
      <c r="C110" s="78">
        <v>9820.1</v>
      </c>
      <c r="D110" s="78">
        <v>9308.2</v>
      </c>
      <c r="E110" s="78">
        <v>9712.4</v>
      </c>
      <c r="F110" s="78">
        <v>9712.4</v>
      </c>
      <c r="G110" s="78">
        <v>8470</v>
      </c>
      <c r="H110" s="86">
        <f t="shared" si="8"/>
        <v>-1242.3999999999996</v>
      </c>
      <c r="I110" s="87">
        <f t="shared" si="13"/>
        <v>0.8720810510275524</v>
      </c>
      <c r="J110" s="87">
        <f t="shared" si="14"/>
        <v>0.8720810510275524</v>
      </c>
      <c r="K110" s="88">
        <f t="shared" si="12"/>
        <v>-1350.1000000000004</v>
      </c>
    </row>
    <row r="111" spans="1:11" s="33" customFormat="1" ht="39" customHeight="1">
      <c r="A111" s="93" t="s">
        <v>224</v>
      </c>
      <c r="B111" s="94" t="s">
        <v>225</v>
      </c>
      <c r="C111" s="78">
        <v>34143.3</v>
      </c>
      <c r="D111" s="78">
        <v>33091.4</v>
      </c>
      <c r="E111" s="78">
        <v>44504.3</v>
      </c>
      <c r="F111" s="78">
        <v>44504.3</v>
      </c>
      <c r="G111" s="78">
        <v>30461.8</v>
      </c>
      <c r="H111" s="86">
        <f t="shared" si="8"/>
        <v>-14042.500000000004</v>
      </c>
      <c r="I111" s="87">
        <f t="shared" si="13"/>
        <v>0.6844686917893327</v>
      </c>
      <c r="J111" s="87">
        <f t="shared" si="14"/>
        <v>0.6844686917893327</v>
      </c>
      <c r="K111" s="88">
        <f t="shared" si="12"/>
        <v>-3681.5000000000036</v>
      </c>
    </row>
    <row r="112" spans="1:11" s="26" customFormat="1" ht="37.5" customHeight="1">
      <c r="A112" s="93" t="s">
        <v>226</v>
      </c>
      <c r="B112" s="95" t="s">
        <v>225</v>
      </c>
      <c r="C112" s="78">
        <v>59622.9</v>
      </c>
      <c r="D112" s="78">
        <v>57523.1</v>
      </c>
      <c r="E112" s="78">
        <v>60520.8</v>
      </c>
      <c r="F112" s="78">
        <v>60520.8</v>
      </c>
      <c r="G112" s="78">
        <v>60517.5</v>
      </c>
      <c r="H112" s="86">
        <f t="shared" si="8"/>
        <v>-3.3000000000029104</v>
      </c>
      <c r="I112" s="87">
        <f t="shared" si="13"/>
        <v>0.9999454732918269</v>
      </c>
      <c r="J112" s="87">
        <f t="shared" si="14"/>
        <v>0.9999454732918269</v>
      </c>
      <c r="K112" s="88">
        <f t="shared" si="12"/>
        <v>894.5999999999985</v>
      </c>
    </row>
    <row r="113" spans="1:11" s="26" customFormat="1" ht="38.25" customHeight="1">
      <c r="A113" s="93" t="s">
        <v>227</v>
      </c>
      <c r="B113" s="95" t="s">
        <v>225</v>
      </c>
      <c r="C113" s="78">
        <v>219.7</v>
      </c>
      <c r="D113" s="78"/>
      <c r="E113" s="78"/>
      <c r="F113" s="78"/>
      <c r="G113" s="78"/>
      <c r="H113" s="86">
        <f t="shared" si="8"/>
        <v>0</v>
      </c>
      <c r="I113" s="331" t="e">
        <f t="shared" si="13"/>
        <v>#DIV/0!</v>
      </c>
      <c r="J113" s="331" t="e">
        <f t="shared" si="14"/>
        <v>#DIV/0!</v>
      </c>
      <c r="K113" s="88">
        <f t="shared" si="12"/>
        <v>-219.7</v>
      </c>
    </row>
    <row r="114" spans="1:11" s="26" customFormat="1" ht="64.5" customHeight="1">
      <c r="A114" s="93" t="s">
        <v>206</v>
      </c>
      <c r="B114" s="95" t="s">
        <v>207</v>
      </c>
      <c r="C114" s="78">
        <v>4620.5</v>
      </c>
      <c r="D114" s="78">
        <v>4612.7</v>
      </c>
      <c r="E114" s="78">
        <v>4110.3</v>
      </c>
      <c r="F114" s="78">
        <v>4110.3</v>
      </c>
      <c r="G114" s="78">
        <v>3862.4</v>
      </c>
      <c r="H114" s="86">
        <f t="shared" si="8"/>
        <v>-247.9000000000001</v>
      </c>
      <c r="I114" s="87">
        <f t="shared" si="13"/>
        <v>0.9396881006252584</v>
      </c>
      <c r="J114" s="87">
        <f t="shared" si="14"/>
        <v>0.9396881006252584</v>
      </c>
      <c r="K114" s="88">
        <f t="shared" si="12"/>
        <v>-758.0999999999999</v>
      </c>
    </row>
    <row r="115" spans="1:11" s="26" customFormat="1" ht="39" customHeight="1">
      <c r="A115" s="92" t="s">
        <v>208</v>
      </c>
      <c r="B115" s="95" t="s">
        <v>308</v>
      </c>
      <c r="C115" s="78">
        <v>2990.7</v>
      </c>
      <c r="D115" s="78">
        <v>2496.2</v>
      </c>
      <c r="E115" s="78">
        <v>3088.2</v>
      </c>
      <c r="F115" s="78">
        <v>3088.2</v>
      </c>
      <c r="G115" s="78">
        <v>3016.4</v>
      </c>
      <c r="H115" s="86">
        <f t="shared" si="8"/>
        <v>-71.79999999999973</v>
      </c>
      <c r="I115" s="87">
        <f t="shared" si="13"/>
        <v>0.976750210478596</v>
      </c>
      <c r="J115" s="87">
        <f t="shared" si="14"/>
        <v>0.976750210478596</v>
      </c>
      <c r="K115" s="88">
        <f t="shared" si="12"/>
        <v>25.700000000000273</v>
      </c>
    </row>
    <row r="116" spans="1:11" s="26" customFormat="1" ht="39.75" customHeight="1">
      <c r="A116" s="92" t="s">
        <v>228</v>
      </c>
      <c r="B116" s="95" t="s">
        <v>229</v>
      </c>
      <c r="C116" s="78">
        <v>4138.2</v>
      </c>
      <c r="D116" s="78">
        <v>3974.2</v>
      </c>
      <c r="E116" s="78">
        <v>3948.1</v>
      </c>
      <c r="F116" s="78">
        <v>3948.1</v>
      </c>
      <c r="G116" s="78">
        <v>3430.4</v>
      </c>
      <c r="H116" s="86">
        <f t="shared" si="8"/>
        <v>-517.6999999999998</v>
      </c>
      <c r="I116" s="87">
        <f t="shared" si="13"/>
        <v>0.868873635419569</v>
      </c>
      <c r="J116" s="87">
        <f t="shared" si="14"/>
        <v>0.868873635419569</v>
      </c>
      <c r="K116" s="88">
        <f t="shared" si="12"/>
        <v>-707.7999999999997</v>
      </c>
    </row>
    <row r="117" spans="1:11" s="26" customFormat="1" ht="26.25" customHeight="1">
      <c r="A117" s="92" t="s">
        <v>230</v>
      </c>
      <c r="B117" s="95" t="s">
        <v>231</v>
      </c>
      <c r="C117" s="78">
        <v>9.1</v>
      </c>
      <c r="D117" s="78">
        <v>7.2</v>
      </c>
      <c r="E117" s="78">
        <v>9</v>
      </c>
      <c r="F117" s="78">
        <v>9</v>
      </c>
      <c r="G117" s="78">
        <v>9</v>
      </c>
      <c r="H117" s="86">
        <f t="shared" si="8"/>
        <v>0</v>
      </c>
      <c r="I117" s="87">
        <f t="shared" si="13"/>
        <v>1</v>
      </c>
      <c r="J117" s="87">
        <f t="shared" si="14"/>
        <v>1</v>
      </c>
      <c r="K117" s="88">
        <f t="shared" si="12"/>
        <v>-0.09999999999999964</v>
      </c>
    </row>
    <row r="118" spans="1:11" s="26" customFormat="1" ht="60.75" customHeight="1">
      <c r="A118" s="93" t="s">
        <v>232</v>
      </c>
      <c r="B118" s="99" t="s">
        <v>233</v>
      </c>
      <c r="C118" s="78">
        <v>326.4</v>
      </c>
      <c r="D118" s="78">
        <v>199.2</v>
      </c>
      <c r="E118" s="78">
        <v>184.1</v>
      </c>
      <c r="F118" s="78">
        <v>184.1</v>
      </c>
      <c r="G118" s="78">
        <v>182.5</v>
      </c>
      <c r="H118" s="86">
        <f t="shared" si="8"/>
        <v>-1.5999999999999943</v>
      </c>
      <c r="I118" s="87">
        <f t="shared" si="13"/>
        <v>0.99130907115698</v>
      </c>
      <c r="J118" s="87">
        <f t="shared" si="14"/>
        <v>0.99130907115698</v>
      </c>
      <c r="K118" s="88">
        <f t="shared" si="12"/>
        <v>-143.89999999999998</v>
      </c>
    </row>
    <row r="119" spans="1:11" s="26" customFormat="1" ht="62.25" customHeight="1">
      <c r="A119" s="93" t="s">
        <v>234</v>
      </c>
      <c r="B119" s="99" t="s">
        <v>235</v>
      </c>
      <c r="C119" s="78">
        <v>708.3</v>
      </c>
      <c r="D119" s="78">
        <v>1231.1</v>
      </c>
      <c r="E119" s="78">
        <v>1108</v>
      </c>
      <c r="F119" s="78">
        <v>1108</v>
      </c>
      <c r="G119" s="78">
        <v>941.3</v>
      </c>
      <c r="H119" s="86">
        <f t="shared" si="8"/>
        <v>-166.70000000000005</v>
      </c>
      <c r="I119" s="87">
        <f t="shared" si="13"/>
        <v>0.8495487364620938</v>
      </c>
      <c r="J119" s="87">
        <f t="shared" si="14"/>
        <v>0.8495487364620938</v>
      </c>
      <c r="K119" s="88">
        <f t="shared" si="12"/>
        <v>233</v>
      </c>
    </row>
    <row r="120" spans="1:11" s="26" customFormat="1" ht="148.5" customHeight="1">
      <c r="A120" s="93">
        <v>1154</v>
      </c>
      <c r="B120" s="99" t="s">
        <v>385</v>
      </c>
      <c r="C120" s="78"/>
      <c r="D120" s="78"/>
      <c r="E120" s="78">
        <v>94.5</v>
      </c>
      <c r="F120" s="78">
        <v>94.5</v>
      </c>
      <c r="G120" s="78">
        <v>94.5</v>
      </c>
      <c r="H120" s="86">
        <f t="shared" si="8"/>
        <v>0</v>
      </c>
      <c r="I120" s="87">
        <f t="shared" si="13"/>
        <v>1</v>
      </c>
      <c r="J120" s="87">
        <f t="shared" si="14"/>
        <v>1</v>
      </c>
      <c r="K120" s="88">
        <f t="shared" si="12"/>
        <v>94.5</v>
      </c>
    </row>
    <row r="121" spans="1:11" s="26" customFormat="1" ht="63" customHeight="1">
      <c r="A121" s="93" t="s">
        <v>210</v>
      </c>
      <c r="B121" s="99" t="s">
        <v>211</v>
      </c>
      <c r="C121" s="78">
        <v>1094.4</v>
      </c>
      <c r="D121" s="78">
        <v>951.9</v>
      </c>
      <c r="E121" s="78">
        <v>1300</v>
      </c>
      <c r="F121" s="78">
        <v>1300</v>
      </c>
      <c r="G121" s="78">
        <v>1298.5</v>
      </c>
      <c r="H121" s="86">
        <f t="shared" si="8"/>
        <v>-1.5</v>
      </c>
      <c r="I121" s="87">
        <f t="shared" si="13"/>
        <v>0.9988461538461538</v>
      </c>
      <c r="J121" s="87">
        <f t="shared" si="14"/>
        <v>0.9988461538461538</v>
      </c>
      <c r="K121" s="88">
        <f t="shared" si="12"/>
        <v>204.0999999999999</v>
      </c>
    </row>
    <row r="122" spans="1:11" s="26" customFormat="1" ht="38.25" customHeight="1" hidden="1" thickBot="1">
      <c r="A122" s="93"/>
      <c r="B122" s="95"/>
      <c r="C122" s="78"/>
      <c r="D122" s="78"/>
      <c r="E122" s="78"/>
      <c r="F122" s="78"/>
      <c r="G122" s="78"/>
      <c r="H122" s="89">
        <f t="shared" si="8"/>
        <v>0</v>
      </c>
      <c r="I122" s="87" t="e">
        <f t="shared" si="13"/>
        <v>#DIV/0!</v>
      </c>
      <c r="J122" s="87" t="e">
        <f t="shared" si="14"/>
        <v>#DIV/0!</v>
      </c>
      <c r="K122" s="88">
        <f t="shared" si="12"/>
        <v>0</v>
      </c>
    </row>
    <row r="123" spans="1:11" s="26" customFormat="1" ht="75" customHeight="1" hidden="1" thickBot="1">
      <c r="A123" s="93" t="s">
        <v>236</v>
      </c>
      <c r="B123" s="95" t="s">
        <v>237</v>
      </c>
      <c r="C123" s="78"/>
      <c r="D123" s="78"/>
      <c r="E123" s="78"/>
      <c r="F123" s="78"/>
      <c r="G123" s="78"/>
      <c r="H123" s="89">
        <f t="shared" si="8"/>
        <v>0</v>
      </c>
      <c r="I123" s="87" t="e">
        <f t="shared" si="13"/>
        <v>#DIV/0!</v>
      </c>
      <c r="J123" s="87" t="e">
        <f t="shared" si="14"/>
        <v>#DIV/0!</v>
      </c>
      <c r="K123" s="88">
        <f t="shared" si="12"/>
        <v>0</v>
      </c>
    </row>
    <row r="124" spans="1:11" s="55" customFormat="1" ht="10.5" customHeight="1" hidden="1">
      <c r="A124" s="93" t="s">
        <v>238</v>
      </c>
      <c r="B124" s="95" t="s">
        <v>239</v>
      </c>
      <c r="C124" s="78"/>
      <c r="D124" s="78"/>
      <c r="E124" s="78"/>
      <c r="F124" s="78"/>
      <c r="G124" s="78"/>
      <c r="H124" s="89">
        <f t="shared" si="8"/>
        <v>0</v>
      </c>
      <c r="I124" s="87" t="e">
        <f t="shared" si="13"/>
        <v>#DIV/0!</v>
      </c>
      <c r="J124" s="87" t="e">
        <f t="shared" si="14"/>
        <v>#DIV/0!</v>
      </c>
      <c r="K124" s="88">
        <f t="shared" si="12"/>
        <v>0</v>
      </c>
    </row>
    <row r="125" spans="1:11" s="55" customFormat="1" ht="99.75" customHeight="1">
      <c r="A125" s="93">
        <v>1181</v>
      </c>
      <c r="B125" s="95" t="s">
        <v>237</v>
      </c>
      <c r="C125" s="78">
        <v>74.9</v>
      </c>
      <c r="D125" s="78"/>
      <c r="E125" s="78"/>
      <c r="F125" s="78"/>
      <c r="G125" s="78"/>
      <c r="H125" s="86">
        <f t="shared" si="8"/>
        <v>0</v>
      </c>
      <c r="I125" s="87"/>
      <c r="J125" s="87"/>
      <c r="K125" s="88">
        <f t="shared" si="12"/>
        <v>-74.9</v>
      </c>
    </row>
    <row r="126" spans="1:11" s="55" customFormat="1" ht="100.5" customHeight="1">
      <c r="A126" s="93">
        <v>1182</v>
      </c>
      <c r="B126" s="95" t="s">
        <v>239</v>
      </c>
      <c r="C126" s="78">
        <v>370.3</v>
      </c>
      <c r="D126" s="78"/>
      <c r="E126" s="78"/>
      <c r="F126" s="78"/>
      <c r="G126" s="78"/>
      <c r="H126" s="86">
        <f t="shared" si="8"/>
        <v>0</v>
      </c>
      <c r="I126" s="87"/>
      <c r="J126" s="87"/>
      <c r="K126" s="88">
        <f t="shared" si="12"/>
        <v>-370.3</v>
      </c>
    </row>
    <row r="127" spans="1:11" s="55" customFormat="1" ht="82.5" customHeight="1">
      <c r="A127" s="93" t="s">
        <v>240</v>
      </c>
      <c r="B127" s="95" t="s">
        <v>241</v>
      </c>
      <c r="C127" s="78">
        <v>293.9</v>
      </c>
      <c r="D127" s="78">
        <v>245.8</v>
      </c>
      <c r="E127" s="78">
        <v>221.2</v>
      </c>
      <c r="F127" s="78">
        <v>221.2</v>
      </c>
      <c r="G127" s="78">
        <v>192.5</v>
      </c>
      <c r="H127" s="86">
        <f t="shared" si="8"/>
        <v>-28.69999999999999</v>
      </c>
      <c r="I127" s="87">
        <f t="shared" si="13"/>
        <v>0.8702531645569621</v>
      </c>
      <c r="J127" s="87">
        <f t="shared" si="14"/>
        <v>0.8702531645569621</v>
      </c>
      <c r="K127" s="88">
        <f t="shared" si="12"/>
        <v>-101.39999999999998</v>
      </c>
    </row>
    <row r="128" spans="1:11" s="55" customFormat="1" ht="84.75" customHeight="1">
      <c r="A128" s="93" t="s">
        <v>212</v>
      </c>
      <c r="B128" s="95" t="s">
        <v>213</v>
      </c>
      <c r="C128" s="78">
        <v>139.4</v>
      </c>
      <c r="D128" s="78"/>
      <c r="E128" s="78">
        <v>96.5</v>
      </c>
      <c r="F128" s="78">
        <v>96.5</v>
      </c>
      <c r="G128" s="78">
        <v>88.6</v>
      </c>
      <c r="H128" s="86">
        <f t="shared" si="8"/>
        <v>-7.900000000000006</v>
      </c>
      <c r="I128" s="87">
        <f t="shared" si="13"/>
        <v>0.9181347150259067</v>
      </c>
      <c r="J128" s="87">
        <f t="shared" si="14"/>
        <v>0.9181347150259067</v>
      </c>
      <c r="K128" s="88">
        <f t="shared" si="12"/>
        <v>-50.80000000000001</v>
      </c>
    </row>
    <row r="129" spans="1:11" s="56" customFormat="1" ht="22.5" customHeight="1">
      <c r="A129" s="281" t="s">
        <v>166</v>
      </c>
      <c r="B129" s="282" t="s">
        <v>242</v>
      </c>
      <c r="C129" s="80">
        <f>C130+C131+C132</f>
        <v>5836.299999999999</v>
      </c>
      <c r="D129" s="80">
        <f>D130+D131+D132</f>
        <v>6600</v>
      </c>
      <c r="E129" s="80">
        <f>E130+E131+E132</f>
        <v>9639</v>
      </c>
      <c r="F129" s="80">
        <f>F130+F131+F132</f>
        <v>9639</v>
      </c>
      <c r="G129" s="80">
        <f>G130+G131+G132</f>
        <v>7792.5</v>
      </c>
      <c r="H129" s="89">
        <f t="shared" si="8"/>
        <v>-1846.5</v>
      </c>
      <c r="I129" s="121">
        <f t="shared" si="13"/>
        <v>0.8084344849050732</v>
      </c>
      <c r="J129" s="121">
        <f t="shared" si="14"/>
        <v>0.8084344849050732</v>
      </c>
      <c r="K129" s="126">
        <f t="shared" si="12"/>
        <v>1956.2000000000007</v>
      </c>
    </row>
    <row r="130" spans="1:11" s="55" customFormat="1" ht="38.25" customHeight="1">
      <c r="A130" s="96" t="s">
        <v>214</v>
      </c>
      <c r="B130" s="95" t="s">
        <v>215</v>
      </c>
      <c r="C130" s="78">
        <v>4370.9</v>
      </c>
      <c r="D130" s="78">
        <v>5200</v>
      </c>
      <c r="E130" s="78">
        <v>7639</v>
      </c>
      <c r="F130" s="78">
        <v>7639</v>
      </c>
      <c r="G130" s="78">
        <v>6358</v>
      </c>
      <c r="H130" s="86">
        <f t="shared" si="8"/>
        <v>-1281</v>
      </c>
      <c r="I130" s="87">
        <f t="shared" si="13"/>
        <v>0.8323078937033643</v>
      </c>
      <c r="J130" s="87">
        <f t="shared" si="14"/>
        <v>0.8323078937033643</v>
      </c>
      <c r="K130" s="88">
        <f t="shared" si="12"/>
        <v>1987.1000000000004</v>
      </c>
    </row>
    <row r="131" spans="1:11" s="55" customFormat="1" ht="64.5" customHeight="1">
      <c r="A131" s="96" t="s">
        <v>243</v>
      </c>
      <c r="B131" s="95" t="s">
        <v>244</v>
      </c>
      <c r="C131" s="78">
        <v>960.4</v>
      </c>
      <c r="D131" s="78">
        <v>1400</v>
      </c>
      <c r="E131" s="78">
        <v>2000</v>
      </c>
      <c r="F131" s="78">
        <v>2000</v>
      </c>
      <c r="G131" s="78">
        <v>1434.5</v>
      </c>
      <c r="H131" s="86">
        <f t="shared" si="8"/>
        <v>-565.5</v>
      </c>
      <c r="I131" s="87">
        <f t="shared" si="13"/>
        <v>0.71725</v>
      </c>
      <c r="J131" s="87">
        <f t="shared" si="14"/>
        <v>0.71725</v>
      </c>
      <c r="K131" s="88">
        <f t="shared" si="12"/>
        <v>474.1</v>
      </c>
    </row>
    <row r="132" spans="1:11" s="55" customFormat="1" ht="42" customHeight="1">
      <c r="A132" s="96" t="s">
        <v>245</v>
      </c>
      <c r="B132" s="95" t="s">
        <v>216</v>
      </c>
      <c r="C132" s="78">
        <v>505</v>
      </c>
      <c r="D132" s="78"/>
      <c r="E132" s="78"/>
      <c r="F132" s="78"/>
      <c r="G132" s="78"/>
      <c r="H132" s="89">
        <f t="shared" si="8"/>
        <v>0</v>
      </c>
      <c r="I132" s="87"/>
      <c r="J132" s="87"/>
      <c r="K132" s="88">
        <f t="shared" si="12"/>
        <v>-505</v>
      </c>
    </row>
    <row r="133" spans="1:12" s="54" customFormat="1" ht="28.5" customHeight="1">
      <c r="A133" s="275" t="s">
        <v>139</v>
      </c>
      <c r="B133" s="283" t="s">
        <v>144</v>
      </c>
      <c r="C133" s="80">
        <f>C134+C135+C136+C137+C139+C140+C141+C142+C143+C144+C145+C147+C138</f>
        <v>13951.1</v>
      </c>
      <c r="D133" s="80">
        <f>D134+D135+D136+D137+D139+D140+D141+D142+D143+D144+D145+D147+D138</f>
        <v>13699.4</v>
      </c>
      <c r="E133" s="80">
        <f>E134+E135+E136+E137+E139+E140+E141+E142+E143+E144+E145+E147+E138</f>
        <v>24266.399999999998</v>
      </c>
      <c r="F133" s="80">
        <f>F134+F135+F136+F137+F139+F140+F141+F142+F143+F144+F145+F147+F138</f>
        <v>24266.399999999998</v>
      </c>
      <c r="G133" s="80">
        <f>G134+G135+G136+G137+G139+G140+G141+G142+G143+G144+G145+G147+G138</f>
        <v>23127.699999999997</v>
      </c>
      <c r="H133" s="89">
        <f t="shared" si="8"/>
        <v>-1138.7000000000007</v>
      </c>
      <c r="I133" s="279">
        <f t="shared" si="13"/>
        <v>0.9530750337915801</v>
      </c>
      <c r="J133" s="279">
        <f t="shared" si="14"/>
        <v>0.9530750337915801</v>
      </c>
      <c r="K133" s="280">
        <f t="shared" si="12"/>
        <v>9176.599999999997</v>
      </c>
      <c r="L133" s="97"/>
    </row>
    <row r="134" spans="1:12" s="55" customFormat="1" ht="38.25" customHeight="1">
      <c r="A134" s="93" t="s">
        <v>246</v>
      </c>
      <c r="B134" s="95" t="s">
        <v>247</v>
      </c>
      <c r="C134" s="78">
        <v>3.7</v>
      </c>
      <c r="D134" s="78">
        <v>12</v>
      </c>
      <c r="E134" s="78">
        <v>12</v>
      </c>
      <c r="F134" s="78">
        <v>12</v>
      </c>
      <c r="G134" s="78">
        <v>5.6</v>
      </c>
      <c r="H134" s="86">
        <f t="shared" si="8"/>
        <v>-6.4</v>
      </c>
      <c r="I134" s="87">
        <f t="shared" si="13"/>
        <v>0.4666666666666666</v>
      </c>
      <c r="J134" s="87">
        <f t="shared" si="14"/>
        <v>0.4666666666666666</v>
      </c>
      <c r="K134" s="88">
        <f t="shared" si="12"/>
        <v>1.8999999999999995</v>
      </c>
      <c r="L134" s="98"/>
    </row>
    <row r="135" spans="1:12" s="55" customFormat="1" ht="41.25" customHeight="1">
      <c r="A135" s="93" t="s">
        <v>248</v>
      </c>
      <c r="B135" s="95" t="s">
        <v>249</v>
      </c>
      <c r="C135" s="78">
        <v>99.2</v>
      </c>
      <c r="D135" s="78">
        <v>140</v>
      </c>
      <c r="E135" s="78">
        <v>90</v>
      </c>
      <c r="F135" s="78">
        <v>90</v>
      </c>
      <c r="G135" s="78">
        <v>80.5</v>
      </c>
      <c r="H135" s="86">
        <f t="shared" si="8"/>
        <v>-9.5</v>
      </c>
      <c r="I135" s="87">
        <f t="shared" si="13"/>
        <v>0.8944444444444445</v>
      </c>
      <c r="J135" s="87">
        <f t="shared" si="14"/>
        <v>0.8944444444444445</v>
      </c>
      <c r="K135" s="88">
        <f t="shared" si="12"/>
        <v>-18.700000000000003</v>
      </c>
      <c r="L135" s="98"/>
    </row>
    <row r="136" spans="1:12" s="55" customFormat="1" ht="60.75" customHeight="1">
      <c r="A136" s="93" t="s">
        <v>250</v>
      </c>
      <c r="B136" s="95" t="s">
        <v>251</v>
      </c>
      <c r="C136" s="78">
        <v>10.9</v>
      </c>
      <c r="D136" s="78">
        <v>14</v>
      </c>
      <c r="E136" s="78">
        <v>14</v>
      </c>
      <c r="F136" s="78">
        <v>14</v>
      </c>
      <c r="G136" s="78">
        <v>6.9</v>
      </c>
      <c r="H136" s="86">
        <f t="shared" si="8"/>
        <v>-7.1</v>
      </c>
      <c r="I136" s="87">
        <f t="shared" si="13"/>
        <v>0.4928571428571429</v>
      </c>
      <c r="J136" s="87">
        <f t="shared" si="14"/>
        <v>0.4928571428571429</v>
      </c>
      <c r="K136" s="88">
        <f t="shared" si="12"/>
        <v>-4</v>
      </c>
      <c r="L136" s="98"/>
    </row>
    <row r="137" spans="1:12" s="55" customFormat="1" ht="59.25" customHeight="1">
      <c r="A137" s="93">
        <v>3050</v>
      </c>
      <c r="B137" s="95" t="s">
        <v>217</v>
      </c>
      <c r="C137" s="78">
        <v>100.2</v>
      </c>
      <c r="D137" s="78">
        <v>98.8</v>
      </c>
      <c r="E137" s="78">
        <v>98.8</v>
      </c>
      <c r="F137" s="78">
        <v>98.8</v>
      </c>
      <c r="G137" s="78">
        <v>98.8</v>
      </c>
      <c r="H137" s="86">
        <f t="shared" si="8"/>
        <v>0</v>
      </c>
      <c r="I137" s="87">
        <f t="shared" si="13"/>
        <v>1</v>
      </c>
      <c r="J137" s="87">
        <f t="shared" si="14"/>
        <v>1</v>
      </c>
      <c r="K137" s="88">
        <f t="shared" si="12"/>
        <v>-1.4000000000000057</v>
      </c>
      <c r="L137" s="98"/>
    </row>
    <row r="138" spans="1:12" s="55" customFormat="1" ht="42" customHeight="1">
      <c r="A138" s="93">
        <v>3090</v>
      </c>
      <c r="B138" s="95" t="s">
        <v>398</v>
      </c>
      <c r="C138" s="78"/>
      <c r="D138" s="78"/>
      <c r="E138" s="78">
        <v>92</v>
      </c>
      <c r="F138" s="78">
        <v>92</v>
      </c>
      <c r="G138" s="78">
        <v>21</v>
      </c>
      <c r="H138" s="86">
        <f t="shared" si="8"/>
        <v>-71</v>
      </c>
      <c r="I138" s="87">
        <f t="shared" si="13"/>
        <v>0.22826086956521738</v>
      </c>
      <c r="J138" s="87">
        <f t="shared" si="14"/>
        <v>0.22826086956521738</v>
      </c>
      <c r="K138" s="88">
        <f t="shared" si="12"/>
        <v>21</v>
      </c>
      <c r="L138" s="98"/>
    </row>
    <row r="139" spans="1:12" s="55" customFormat="1" ht="82.5" customHeight="1">
      <c r="A139" s="93" t="s">
        <v>252</v>
      </c>
      <c r="B139" s="99" t="s">
        <v>253</v>
      </c>
      <c r="C139" s="78">
        <v>11077.2</v>
      </c>
      <c r="D139" s="78">
        <v>10416.4</v>
      </c>
      <c r="E139" s="78">
        <v>10776.3</v>
      </c>
      <c r="F139" s="78">
        <v>10776.3</v>
      </c>
      <c r="G139" s="78">
        <v>10765.4</v>
      </c>
      <c r="H139" s="86">
        <f t="shared" si="8"/>
        <v>-10.899999999999636</v>
      </c>
      <c r="I139" s="87">
        <f t="shared" si="13"/>
        <v>0.9989885211065023</v>
      </c>
      <c r="J139" s="87">
        <f t="shared" si="14"/>
        <v>0.9989885211065023</v>
      </c>
      <c r="K139" s="88">
        <f t="shared" si="12"/>
        <v>-311.8000000000011</v>
      </c>
      <c r="L139" s="98"/>
    </row>
    <row r="140" spans="1:12" s="55" customFormat="1" ht="40.5" customHeight="1">
      <c r="A140" s="93" t="s">
        <v>254</v>
      </c>
      <c r="B140" s="95" t="s">
        <v>255</v>
      </c>
      <c r="C140" s="78">
        <v>17.8</v>
      </c>
      <c r="D140" s="78">
        <v>39</v>
      </c>
      <c r="E140" s="78">
        <v>39</v>
      </c>
      <c r="F140" s="78">
        <v>39</v>
      </c>
      <c r="G140" s="78"/>
      <c r="H140" s="86">
        <f t="shared" si="8"/>
        <v>-39</v>
      </c>
      <c r="I140" s="87">
        <f t="shared" si="13"/>
        <v>0</v>
      </c>
      <c r="J140" s="87">
        <f t="shared" si="14"/>
        <v>0</v>
      </c>
      <c r="K140" s="88">
        <f t="shared" si="12"/>
        <v>-17.8</v>
      </c>
      <c r="L140" s="98"/>
    </row>
    <row r="141" spans="1:12" s="55" customFormat="1" ht="28.5" customHeight="1">
      <c r="A141" s="93" t="s">
        <v>256</v>
      </c>
      <c r="B141" s="95" t="s">
        <v>257</v>
      </c>
      <c r="C141" s="78"/>
      <c r="D141" s="78">
        <v>3</v>
      </c>
      <c r="E141" s="78"/>
      <c r="F141" s="78"/>
      <c r="G141" s="78"/>
      <c r="H141" s="86">
        <f t="shared" si="8"/>
        <v>0</v>
      </c>
      <c r="I141" s="87" t="e">
        <f t="shared" si="13"/>
        <v>#DIV/0!</v>
      </c>
      <c r="J141" s="87" t="e">
        <f t="shared" si="14"/>
        <v>#DIV/0!</v>
      </c>
      <c r="K141" s="88">
        <f t="shared" si="12"/>
        <v>0</v>
      </c>
      <c r="L141" s="98"/>
    </row>
    <row r="142" spans="1:12" s="55" customFormat="1" ht="84.75" customHeight="1">
      <c r="A142" s="93" t="s">
        <v>393</v>
      </c>
      <c r="B142" s="99" t="s">
        <v>392</v>
      </c>
      <c r="C142" s="78">
        <v>68.8</v>
      </c>
      <c r="D142" s="78">
        <v>112</v>
      </c>
      <c r="E142" s="78">
        <v>39</v>
      </c>
      <c r="F142" s="78">
        <v>39</v>
      </c>
      <c r="G142" s="78">
        <v>27</v>
      </c>
      <c r="H142" s="86">
        <f t="shared" si="8"/>
        <v>-12</v>
      </c>
      <c r="I142" s="87">
        <f t="shared" si="13"/>
        <v>0.6923076923076923</v>
      </c>
      <c r="J142" s="87">
        <f t="shared" si="14"/>
        <v>0.6923076923076923</v>
      </c>
      <c r="K142" s="88">
        <f t="shared" si="12"/>
        <v>-41.8</v>
      </c>
      <c r="L142" s="98"/>
    </row>
    <row r="143" spans="1:12" s="55" customFormat="1" ht="106.5" customHeight="1">
      <c r="A143" s="93" t="s">
        <v>218</v>
      </c>
      <c r="B143" s="99" t="s">
        <v>219</v>
      </c>
      <c r="C143" s="78"/>
      <c r="D143" s="78">
        <v>150</v>
      </c>
      <c r="E143" s="78"/>
      <c r="F143" s="78"/>
      <c r="G143" s="78"/>
      <c r="H143" s="86">
        <f t="shared" si="8"/>
        <v>0</v>
      </c>
      <c r="I143" s="87"/>
      <c r="J143" s="87"/>
      <c r="K143" s="88">
        <f t="shared" si="12"/>
        <v>0</v>
      </c>
      <c r="L143" s="98"/>
    </row>
    <row r="144" spans="1:11" s="26" customFormat="1" ht="126" customHeight="1">
      <c r="A144" s="93" t="s">
        <v>220</v>
      </c>
      <c r="B144" s="99" t="s">
        <v>221</v>
      </c>
      <c r="C144" s="78">
        <v>1077.1</v>
      </c>
      <c r="D144" s="78">
        <v>1000</v>
      </c>
      <c r="E144" s="78">
        <v>819</v>
      </c>
      <c r="F144" s="78">
        <v>819</v>
      </c>
      <c r="G144" s="78">
        <v>818.1</v>
      </c>
      <c r="H144" s="86">
        <f t="shared" si="8"/>
        <v>-0.8999999999999773</v>
      </c>
      <c r="I144" s="87">
        <f t="shared" si="13"/>
        <v>0.9989010989010989</v>
      </c>
      <c r="J144" s="87">
        <f t="shared" si="14"/>
        <v>0.9989010989010989</v>
      </c>
      <c r="K144" s="88">
        <f t="shared" si="12"/>
        <v>-258.9999999999999</v>
      </c>
    </row>
    <row r="145" spans="1:11" s="26" customFormat="1" ht="32.25" customHeight="1">
      <c r="A145" s="93" t="s">
        <v>222</v>
      </c>
      <c r="B145" s="99" t="s">
        <v>223</v>
      </c>
      <c r="C145" s="78">
        <v>44</v>
      </c>
      <c r="D145" s="78"/>
      <c r="E145" s="78">
        <v>90.4</v>
      </c>
      <c r="F145" s="78">
        <v>90.4</v>
      </c>
      <c r="G145" s="78">
        <v>86.4</v>
      </c>
      <c r="H145" s="86">
        <f t="shared" si="8"/>
        <v>-4</v>
      </c>
      <c r="I145" s="87">
        <f t="shared" si="13"/>
        <v>0.9557522123893806</v>
      </c>
      <c r="J145" s="87">
        <f t="shared" si="14"/>
        <v>0.9557522123893806</v>
      </c>
      <c r="K145" s="88">
        <f t="shared" si="12"/>
        <v>42.400000000000006</v>
      </c>
    </row>
    <row r="146" spans="1:11" s="26" customFormat="1" ht="20.25" customHeight="1" hidden="1">
      <c r="A146" s="93">
        <v>3210</v>
      </c>
      <c r="B146" s="95" t="s">
        <v>223</v>
      </c>
      <c r="C146" s="78"/>
      <c r="D146" s="78"/>
      <c r="E146" s="78"/>
      <c r="F146" s="78"/>
      <c r="G146" s="78"/>
      <c r="H146" s="86">
        <f t="shared" si="8"/>
        <v>0</v>
      </c>
      <c r="I146" s="87" t="e">
        <f t="shared" si="13"/>
        <v>#DIV/0!</v>
      </c>
      <c r="J146" s="87" t="e">
        <f t="shared" si="14"/>
        <v>#DIV/0!</v>
      </c>
      <c r="K146" s="88">
        <f t="shared" si="12"/>
        <v>0</v>
      </c>
    </row>
    <row r="147" spans="1:11" s="26" customFormat="1" ht="41.25" customHeight="1">
      <c r="A147" s="93" t="s">
        <v>258</v>
      </c>
      <c r="B147" s="95" t="s">
        <v>259</v>
      </c>
      <c r="C147" s="78">
        <v>1452.2</v>
      </c>
      <c r="D147" s="78">
        <v>1714.2</v>
      </c>
      <c r="E147" s="78">
        <v>12195.9</v>
      </c>
      <c r="F147" s="78">
        <v>12195.9</v>
      </c>
      <c r="G147" s="78">
        <v>11218</v>
      </c>
      <c r="H147" s="86">
        <f t="shared" si="8"/>
        <v>-977.8999999999996</v>
      </c>
      <c r="I147" s="87">
        <f t="shared" si="13"/>
        <v>0.9198173156552613</v>
      </c>
      <c r="J147" s="87">
        <f t="shared" si="14"/>
        <v>0.9198173156552613</v>
      </c>
      <c r="K147" s="88">
        <f t="shared" si="12"/>
        <v>9765.8</v>
      </c>
    </row>
    <row r="148" spans="1:11" s="26" customFormat="1" ht="23.25" customHeight="1">
      <c r="A148" s="275" t="s">
        <v>140</v>
      </c>
      <c r="B148" s="284" t="s">
        <v>26</v>
      </c>
      <c r="C148" s="80">
        <f>C149+C150+C151+C152</f>
        <v>14116.1</v>
      </c>
      <c r="D148" s="80">
        <f>D149+D150+D151+D152</f>
        <v>12734.9</v>
      </c>
      <c r="E148" s="80">
        <f>E149+E150+E151+E152</f>
        <v>12392.9</v>
      </c>
      <c r="F148" s="80">
        <f>F149+F150+F151+F152</f>
        <v>12392.9</v>
      </c>
      <c r="G148" s="80">
        <f>G149+G150+G151+G152</f>
        <v>11598</v>
      </c>
      <c r="H148" s="89">
        <f t="shared" si="8"/>
        <v>-794.8999999999996</v>
      </c>
      <c r="I148" s="121">
        <f t="shared" si="13"/>
        <v>0.9358584350716943</v>
      </c>
      <c r="J148" s="121">
        <f t="shared" si="14"/>
        <v>0.9358584350716943</v>
      </c>
      <c r="K148" s="88">
        <f t="shared" si="12"/>
        <v>-2518.1000000000004</v>
      </c>
    </row>
    <row r="149" spans="1:11" s="26" customFormat="1" ht="24.75" customHeight="1">
      <c r="A149" s="93" t="s">
        <v>260</v>
      </c>
      <c r="B149" s="99" t="s">
        <v>261</v>
      </c>
      <c r="C149" s="78">
        <v>4229.6</v>
      </c>
      <c r="D149" s="78">
        <v>3795.9</v>
      </c>
      <c r="E149" s="78">
        <v>3425.9</v>
      </c>
      <c r="F149" s="78">
        <v>3425.9</v>
      </c>
      <c r="G149" s="78">
        <v>3044.7</v>
      </c>
      <c r="H149" s="86">
        <f t="shared" si="8"/>
        <v>-381.2000000000003</v>
      </c>
      <c r="I149" s="87">
        <f t="shared" si="13"/>
        <v>0.8887299687673311</v>
      </c>
      <c r="J149" s="87">
        <f t="shared" si="14"/>
        <v>0.8887299687673311</v>
      </c>
      <c r="K149" s="88">
        <f t="shared" si="12"/>
        <v>-1184.9000000000005</v>
      </c>
    </row>
    <row r="150" spans="1:11" s="26" customFormat="1" ht="66" customHeight="1">
      <c r="A150" s="93" t="s">
        <v>262</v>
      </c>
      <c r="B150" s="99" t="s">
        <v>263</v>
      </c>
      <c r="C150" s="78">
        <v>8704.8</v>
      </c>
      <c r="D150" s="78">
        <v>8053.5</v>
      </c>
      <c r="E150" s="78">
        <v>8283.5</v>
      </c>
      <c r="F150" s="78">
        <v>8283.5</v>
      </c>
      <c r="G150" s="78">
        <v>7976</v>
      </c>
      <c r="H150" s="86">
        <f aca="true" t="shared" si="15" ref="H150:H209">G150-F150</f>
        <v>-307.5</v>
      </c>
      <c r="I150" s="87">
        <f t="shared" si="13"/>
        <v>0.9628780105028067</v>
      </c>
      <c r="J150" s="87">
        <f t="shared" si="14"/>
        <v>0.9628780105028067</v>
      </c>
      <c r="K150" s="88">
        <f t="shared" si="12"/>
        <v>-728.7999999999993</v>
      </c>
    </row>
    <row r="151" spans="1:11" s="26" customFormat="1" ht="39.75" customHeight="1">
      <c r="A151" s="93" t="s">
        <v>264</v>
      </c>
      <c r="B151" s="95" t="s">
        <v>265</v>
      </c>
      <c r="C151" s="78">
        <v>663.1</v>
      </c>
      <c r="D151" s="78">
        <v>580.5</v>
      </c>
      <c r="E151" s="78">
        <v>548.5</v>
      </c>
      <c r="F151" s="78">
        <v>548.5</v>
      </c>
      <c r="G151" s="78">
        <v>542</v>
      </c>
      <c r="H151" s="86">
        <f t="shared" si="15"/>
        <v>-6.5</v>
      </c>
      <c r="I151" s="87">
        <f t="shared" si="13"/>
        <v>0.9881494986326345</v>
      </c>
      <c r="J151" s="87">
        <f t="shared" si="14"/>
        <v>0.9881494986326345</v>
      </c>
      <c r="K151" s="88">
        <f t="shared" si="12"/>
        <v>-121.10000000000002</v>
      </c>
    </row>
    <row r="152" spans="1:11" s="119" customFormat="1" ht="24.75" customHeight="1">
      <c r="A152" s="93" t="s">
        <v>266</v>
      </c>
      <c r="B152" s="99" t="s">
        <v>267</v>
      </c>
      <c r="C152" s="78">
        <v>518.6</v>
      </c>
      <c r="D152" s="78">
        <v>305</v>
      </c>
      <c r="E152" s="78">
        <v>135</v>
      </c>
      <c r="F152" s="78">
        <v>135</v>
      </c>
      <c r="G152" s="78">
        <v>35.3</v>
      </c>
      <c r="H152" s="86">
        <f t="shared" si="15"/>
        <v>-99.7</v>
      </c>
      <c r="I152" s="87">
        <f t="shared" si="13"/>
        <v>0.2614814814814815</v>
      </c>
      <c r="J152" s="87">
        <f t="shared" si="14"/>
        <v>0.2614814814814815</v>
      </c>
      <c r="K152" s="88">
        <f t="shared" si="12"/>
        <v>-483.3</v>
      </c>
    </row>
    <row r="153" spans="1:11" s="120" customFormat="1" ht="26.25" customHeight="1">
      <c r="A153" s="275" t="s">
        <v>141</v>
      </c>
      <c r="B153" s="257" t="s">
        <v>27</v>
      </c>
      <c r="C153" s="80">
        <f>C154+C156+C155</f>
        <v>2049.6</v>
      </c>
      <c r="D153" s="80">
        <f>D154+D156+D155</f>
        <v>2299</v>
      </c>
      <c r="E153" s="80">
        <f>E154+E156+E155</f>
        <v>2269.9</v>
      </c>
      <c r="F153" s="80">
        <f>F154+F156+F155</f>
        <v>2269.9</v>
      </c>
      <c r="G153" s="80">
        <f>G154+G156+G155</f>
        <v>2049.1</v>
      </c>
      <c r="H153" s="89">
        <f t="shared" si="15"/>
        <v>-220.80000000000018</v>
      </c>
      <c r="I153" s="121">
        <f t="shared" si="13"/>
        <v>0.9027269923785188</v>
      </c>
      <c r="J153" s="121">
        <f t="shared" si="14"/>
        <v>0.9027269923785188</v>
      </c>
      <c r="K153" s="126">
        <f t="shared" si="12"/>
        <v>-0.5</v>
      </c>
    </row>
    <row r="154" spans="1:11" s="28" customFormat="1" ht="40.5" customHeight="1">
      <c r="A154" s="93" t="s">
        <v>268</v>
      </c>
      <c r="B154" s="95" t="s">
        <v>269</v>
      </c>
      <c r="C154" s="78">
        <v>76.1</v>
      </c>
      <c r="D154" s="78">
        <v>75</v>
      </c>
      <c r="E154" s="78">
        <v>22.3</v>
      </c>
      <c r="F154" s="78">
        <v>22.3</v>
      </c>
      <c r="G154" s="78">
        <v>22.3</v>
      </c>
      <c r="H154" s="86">
        <f t="shared" si="15"/>
        <v>0</v>
      </c>
      <c r="I154" s="87">
        <f t="shared" si="13"/>
        <v>1</v>
      </c>
      <c r="J154" s="87">
        <f t="shared" si="14"/>
        <v>1</v>
      </c>
      <c r="K154" s="88">
        <f t="shared" si="12"/>
        <v>-53.8</v>
      </c>
    </row>
    <row r="155" spans="1:11" s="28" customFormat="1" ht="39" customHeight="1">
      <c r="A155" s="93">
        <v>5012</v>
      </c>
      <c r="B155" s="95" t="s">
        <v>365</v>
      </c>
      <c r="C155" s="78"/>
      <c r="D155" s="78">
        <v>75</v>
      </c>
      <c r="E155" s="78">
        <v>10.7</v>
      </c>
      <c r="F155" s="78">
        <v>10.7</v>
      </c>
      <c r="G155" s="78">
        <v>10.7</v>
      </c>
      <c r="H155" s="86">
        <f t="shared" si="15"/>
        <v>0</v>
      </c>
      <c r="I155" s="87">
        <f t="shared" si="13"/>
        <v>1</v>
      </c>
      <c r="J155" s="87">
        <f t="shared" si="14"/>
        <v>1</v>
      </c>
      <c r="K155" s="88"/>
    </row>
    <row r="156" spans="1:11" s="28" customFormat="1" ht="59.25" customHeight="1">
      <c r="A156" s="93" t="s">
        <v>270</v>
      </c>
      <c r="B156" s="95" t="s">
        <v>271</v>
      </c>
      <c r="C156" s="78">
        <v>1973.5</v>
      </c>
      <c r="D156" s="78">
        <v>2149</v>
      </c>
      <c r="E156" s="78">
        <v>2236.9</v>
      </c>
      <c r="F156" s="78">
        <v>2236.9</v>
      </c>
      <c r="G156" s="78">
        <v>2016.1</v>
      </c>
      <c r="H156" s="86">
        <f t="shared" si="15"/>
        <v>-220.80000000000018</v>
      </c>
      <c r="I156" s="87">
        <f t="shared" si="13"/>
        <v>0.9012919665608654</v>
      </c>
      <c r="J156" s="87">
        <f t="shared" si="14"/>
        <v>0.9012919665608654</v>
      </c>
      <c r="K156" s="88">
        <f t="shared" si="12"/>
        <v>42.59999999999991</v>
      </c>
    </row>
    <row r="157" spans="1:11" s="27" customFormat="1" ht="20.25" customHeight="1">
      <c r="A157" s="275" t="s">
        <v>142</v>
      </c>
      <c r="B157" s="257" t="s">
        <v>82</v>
      </c>
      <c r="C157" s="80">
        <f>C158+C159+C160</f>
        <v>8571.300000000001</v>
      </c>
      <c r="D157" s="80">
        <f>D158+D159+D160</f>
        <v>10055.4</v>
      </c>
      <c r="E157" s="80">
        <f>E158+E159+E160</f>
        <v>12935.4</v>
      </c>
      <c r="F157" s="80">
        <f>F158+F159+F160</f>
        <v>12935.4</v>
      </c>
      <c r="G157" s="80">
        <f>G158+G159+G160</f>
        <v>9426.4</v>
      </c>
      <c r="H157" s="89">
        <f t="shared" si="15"/>
        <v>-3509</v>
      </c>
      <c r="I157" s="121">
        <f t="shared" si="13"/>
        <v>0.7287289144518144</v>
      </c>
      <c r="J157" s="121">
        <f t="shared" si="14"/>
        <v>0.7287289144518144</v>
      </c>
      <c r="K157" s="126">
        <f t="shared" si="12"/>
        <v>855.0999999999985</v>
      </c>
    </row>
    <row r="158" spans="1:11" s="33" customFormat="1" ht="80.25" customHeight="1">
      <c r="A158" s="93" t="s">
        <v>179</v>
      </c>
      <c r="B158" s="99" t="s">
        <v>272</v>
      </c>
      <c r="C158" s="78">
        <v>1605.3</v>
      </c>
      <c r="D158" s="78">
        <v>1300</v>
      </c>
      <c r="E158" s="78">
        <v>2266</v>
      </c>
      <c r="F158" s="78">
        <v>2266</v>
      </c>
      <c r="G158" s="78">
        <v>2202</v>
      </c>
      <c r="H158" s="86">
        <f t="shared" si="15"/>
        <v>-64</v>
      </c>
      <c r="I158" s="87">
        <f t="shared" si="13"/>
        <v>0.971756398940865</v>
      </c>
      <c r="J158" s="87">
        <f t="shared" si="14"/>
        <v>0.971756398940865</v>
      </c>
      <c r="K158" s="88">
        <f t="shared" si="12"/>
        <v>596.7</v>
      </c>
    </row>
    <row r="159" spans="1:11" s="33" customFormat="1" ht="20.25" customHeight="1">
      <c r="A159" s="93" t="s">
        <v>180</v>
      </c>
      <c r="B159" s="99" t="s">
        <v>181</v>
      </c>
      <c r="C159" s="78">
        <v>6125.6</v>
      </c>
      <c r="D159" s="78">
        <v>8255.4</v>
      </c>
      <c r="E159" s="78">
        <v>9589.4</v>
      </c>
      <c r="F159" s="78">
        <v>9589.4</v>
      </c>
      <c r="G159" s="78">
        <v>6281.3</v>
      </c>
      <c r="H159" s="86">
        <f t="shared" si="15"/>
        <v>-3308.0999999999995</v>
      </c>
      <c r="I159" s="87">
        <f t="shared" si="13"/>
        <v>0.6550253404801135</v>
      </c>
      <c r="J159" s="87">
        <f t="shared" si="14"/>
        <v>0.6550253404801135</v>
      </c>
      <c r="K159" s="88">
        <f t="shared" si="12"/>
        <v>155.69999999999982</v>
      </c>
    </row>
    <row r="160" spans="1:11" s="33" customFormat="1" ht="143.25" customHeight="1">
      <c r="A160" s="93" t="s">
        <v>273</v>
      </c>
      <c r="B160" s="99" t="s">
        <v>387</v>
      </c>
      <c r="C160" s="78">
        <v>840.4</v>
      </c>
      <c r="D160" s="78">
        <v>500</v>
      </c>
      <c r="E160" s="78">
        <v>1080</v>
      </c>
      <c r="F160" s="78">
        <v>1080</v>
      </c>
      <c r="G160" s="78">
        <v>943.1</v>
      </c>
      <c r="H160" s="86">
        <f t="shared" si="15"/>
        <v>-136.89999999999998</v>
      </c>
      <c r="I160" s="87">
        <f t="shared" si="13"/>
        <v>0.8732407407407408</v>
      </c>
      <c r="J160" s="87">
        <f t="shared" si="14"/>
        <v>0.8732407407407408</v>
      </c>
      <c r="K160" s="88">
        <f t="shared" si="12"/>
        <v>102.70000000000005</v>
      </c>
    </row>
    <row r="161" spans="1:12" s="27" customFormat="1" ht="23.25" customHeight="1">
      <c r="A161" s="275" t="s">
        <v>155</v>
      </c>
      <c r="B161" s="257" t="s">
        <v>156</v>
      </c>
      <c r="C161" s="80">
        <f>C162+C163+C164+C165+C166+C167</f>
        <v>6774</v>
      </c>
      <c r="D161" s="80">
        <f>D162+D163+D164+D165+D166+D167</f>
        <v>8455.7</v>
      </c>
      <c r="E161" s="80">
        <f>E162+E163+E164+E165+E166+E167</f>
        <v>8424.6</v>
      </c>
      <c r="F161" s="80">
        <f>F162+F163+F164+F165+F166+F167</f>
        <v>8424.6</v>
      </c>
      <c r="G161" s="80">
        <f>G162+G163+G164+G165+G166+G167</f>
        <v>5645.8</v>
      </c>
      <c r="H161" s="89">
        <f t="shared" si="15"/>
        <v>-2778.8</v>
      </c>
      <c r="I161" s="121">
        <f t="shared" si="13"/>
        <v>0.670156446596871</v>
      </c>
      <c r="J161" s="121">
        <f t="shared" si="14"/>
        <v>0.670156446596871</v>
      </c>
      <c r="K161" s="126">
        <f t="shared" si="12"/>
        <v>-1128.1999999999998</v>
      </c>
      <c r="L161" s="57"/>
    </row>
    <row r="162" spans="1:11" s="33" customFormat="1" ht="20.25" customHeight="1">
      <c r="A162" s="93" t="s">
        <v>274</v>
      </c>
      <c r="B162" s="95" t="s">
        <v>275</v>
      </c>
      <c r="C162" s="78">
        <v>25</v>
      </c>
      <c r="D162" s="78">
        <v>300</v>
      </c>
      <c r="E162" s="78">
        <v>57</v>
      </c>
      <c r="F162" s="78">
        <v>57</v>
      </c>
      <c r="G162" s="78"/>
      <c r="H162" s="86">
        <f t="shared" si="15"/>
        <v>-57</v>
      </c>
      <c r="I162" s="87">
        <f t="shared" si="13"/>
        <v>0</v>
      </c>
      <c r="J162" s="87">
        <f t="shared" si="14"/>
        <v>0</v>
      </c>
      <c r="K162" s="88">
        <f t="shared" si="12"/>
        <v>-25</v>
      </c>
    </row>
    <row r="163" spans="1:11" s="33" customFormat="1" ht="39.75" customHeight="1">
      <c r="A163" s="93" t="s">
        <v>185</v>
      </c>
      <c r="B163" s="95" t="s">
        <v>187</v>
      </c>
      <c r="C163" s="78">
        <v>902.4</v>
      </c>
      <c r="D163" s="78">
        <v>1100</v>
      </c>
      <c r="E163" s="78">
        <v>1100</v>
      </c>
      <c r="F163" s="78">
        <v>1100</v>
      </c>
      <c r="G163" s="78">
        <v>401.5</v>
      </c>
      <c r="H163" s="86">
        <f t="shared" si="15"/>
        <v>-698.5</v>
      </c>
      <c r="I163" s="87">
        <f t="shared" si="13"/>
        <v>0.365</v>
      </c>
      <c r="J163" s="87">
        <f t="shared" si="14"/>
        <v>0.365</v>
      </c>
      <c r="K163" s="88">
        <f t="shared" si="12"/>
        <v>-500.9</v>
      </c>
    </row>
    <row r="164" spans="1:11" s="33" customFormat="1" ht="58.5" customHeight="1">
      <c r="A164" s="93" t="s">
        <v>186</v>
      </c>
      <c r="B164" s="95" t="s">
        <v>188</v>
      </c>
      <c r="C164" s="78">
        <v>1517.6</v>
      </c>
      <c r="D164" s="78">
        <v>7000</v>
      </c>
      <c r="E164" s="78">
        <v>5959.5</v>
      </c>
      <c r="F164" s="78">
        <v>5959.5</v>
      </c>
      <c r="G164" s="78">
        <v>4900.1</v>
      </c>
      <c r="H164" s="86">
        <f t="shared" si="15"/>
        <v>-1059.3999999999996</v>
      </c>
      <c r="I164" s="87">
        <f t="shared" si="13"/>
        <v>0.8222334088430238</v>
      </c>
      <c r="J164" s="87">
        <f t="shared" si="14"/>
        <v>0.8222334088430238</v>
      </c>
      <c r="K164" s="88">
        <f t="shared" si="12"/>
        <v>3382.5000000000005</v>
      </c>
    </row>
    <row r="165" spans="1:11" s="33" customFormat="1" ht="57.75" customHeight="1">
      <c r="A165" s="93" t="s">
        <v>276</v>
      </c>
      <c r="B165" s="95" t="s">
        <v>277</v>
      </c>
      <c r="C165" s="78">
        <v>4303.3</v>
      </c>
      <c r="D165" s="78"/>
      <c r="E165" s="78">
        <v>1252.4</v>
      </c>
      <c r="F165" s="78">
        <v>1252.4</v>
      </c>
      <c r="G165" s="78">
        <v>319.5</v>
      </c>
      <c r="H165" s="86">
        <f t="shared" si="15"/>
        <v>-932.9000000000001</v>
      </c>
      <c r="I165" s="87">
        <f t="shared" si="13"/>
        <v>0.25511018843819866</v>
      </c>
      <c r="J165" s="87">
        <f t="shared" si="14"/>
        <v>0.25511018843819866</v>
      </c>
      <c r="K165" s="88">
        <f t="shared" si="12"/>
        <v>-3983.8</v>
      </c>
    </row>
    <row r="166" spans="1:11" s="28" customFormat="1" ht="42" customHeight="1">
      <c r="A166" s="93" t="s">
        <v>278</v>
      </c>
      <c r="B166" s="95" t="s">
        <v>279</v>
      </c>
      <c r="C166" s="78"/>
      <c r="D166" s="78">
        <v>30</v>
      </c>
      <c r="E166" s="78">
        <v>30</v>
      </c>
      <c r="F166" s="78">
        <v>30</v>
      </c>
      <c r="G166" s="78"/>
      <c r="H166" s="86">
        <f t="shared" si="15"/>
        <v>-30</v>
      </c>
      <c r="I166" s="87">
        <f t="shared" si="13"/>
        <v>0</v>
      </c>
      <c r="J166" s="87">
        <f t="shared" si="14"/>
        <v>0</v>
      </c>
      <c r="K166" s="88">
        <f t="shared" si="12"/>
        <v>0</v>
      </c>
    </row>
    <row r="167" spans="1:11" s="28" customFormat="1" ht="38.25" customHeight="1">
      <c r="A167" s="93" t="s">
        <v>280</v>
      </c>
      <c r="B167" s="95" t="s">
        <v>281</v>
      </c>
      <c r="C167" s="78">
        <v>25.7</v>
      </c>
      <c r="D167" s="78">
        <v>25.7</v>
      </c>
      <c r="E167" s="78">
        <v>25.7</v>
      </c>
      <c r="F167" s="78">
        <v>25.7</v>
      </c>
      <c r="G167" s="78">
        <v>24.7</v>
      </c>
      <c r="H167" s="86">
        <f t="shared" si="15"/>
        <v>-1</v>
      </c>
      <c r="I167" s="87">
        <f t="shared" si="13"/>
        <v>0.9610894941634242</v>
      </c>
      <c r="J167" s="87">
        <f t="shared" si="14"/>
        <v>0.9610894941634242</v>
      </c>
      <c r="K167" s="88">
        <f t="shared" si="12"/>
        <v>-1</v>
      </c>
    </row>
    <row r="168" spans="1:11" s="27" customFormat="1" ht="24" customHeight="1">
      <c r="A168" s="275" t="s">
        <v>143</v>
      </c>
      <c r="B168" s="257" t="s">
        <v>147</v>
      </c>
      <c r="C168" s="80">
        <f>C169+C170+C171+C172+C174+C173</f>
        <v>2178.0000000000005</v>
      </c>
      <c r="D168" s="80">
        <f>D169+D170+D171+D172+D174+D173</f>
        <v>2392</v>
      </c>
      <c r="E168" s="80">
        <f>E169+E170+E171+E172+E174+E173</f>
        <v>6276</v>
      </c>
      <c r="F168" s="80">
        <f>F169+F170+F171+F172+F174+F173</f>
        <v>6276</v>
      </c>
      <c r="G168" s="80">
        <f>G169+G170+G171+G172+G174+G173</f>
        <v>5116</v>
      </c>
      <c r="H168" s="89">
        <f t="shared" si="15"/>
        <v>-1160</v>
      </c>
      <c r="I168" s="121">
        <f t="shared" si="13"/>
        <v>0.8151688973868706</v>
      </c>
      <c r="J168" s="121">
        <f t="shared" si="14"/>
        <v>0.8151688973868706</v>
      </c>
      <c r="K168" s="126">
        <f t="shared" si="12"/>
        <v>2937.9999999999995</v>
      </c>
    </row>
    <row r="169" spans="1:11" s="33" customFormat="1" ht="41.25" customHeight="1">
      <c r="A169" s="93" t="s">
        <v>282</v>
      </c>
      <c r="B169" s="95" t="s">
        <v>283</v>
      </c>
      <c r="C169" s="78">
        <v>3.5</v>
      </c>
      <c r="D169" s="78">
        <v>60</v>
      </c>
      <c r="E169" s="78">
        <v>1570</v>
      </c>
      <c r="F169" s="78">
        <v>1570</v>
      </c>
      <c r="G169" s="78">
        <v>874.8</v>
      </c>
      <c r="H169" s="86">
        <f t="shared" si="15"/>
        <v>-695.2</v>
      </c>
      <c r="I169" s="87">
        <f t="shared" si="13"/>
        <v>0.5571974522292993</v>
      </c>
      <c r="J169" s="87">
        <f t="shared" si="14"/>
        <v>0.5571974522292993</v>
      </c>
      <c r="K169" s="88">
        <f t="shared" si="12"/>
        <v>871.3</v>
      </c>
    </row>
    <row r="170" spans="1:11" s="33" customFormat="1" ht="38.25" customHeight="1">
      <c r="A170" s="93" t="s">
        <v>284</v>
      </c>
      <c r="B170" s="99" t="s">
        <v>388</v>
      </c>
      <c r="C170" s="78">
        <v>2110.9</v>
      </c>
      <c r="D170" s="78">
        <v>2102</v>
      </c>
      <c r="E170" s="78">
        <v>2857</v>
      </c>
      <c r="F170" s="78">
        <v>2857</v>
      </c>
      <c r="G170" s="78">
        <v>2748.3</v>
      </c>
      <c r="H170" s="86">
        <f t="shared" si="15"/>
        <v>-108.69999999999982</v>
      </c>
      <c r="I170" s="87">
        <f t="shared" si="13"/>
        <v>0.9619530976548828</v>
      </c>
      <c r="J170" s="87">
        <f t="shared" si="14"/>
        <v>0.9619530976548828</v>
      </c>
      <c r="K170" s="88">
        <f t="shared" si="12"/>
        <v>637.4000000000001</v>
      </c>
    </row>
    <row r="171" spans="1:11" s="33" customFormat="1" ht="42.75" customHeight="1">
      <c r="A171" s="93" t="s">
        <v>286</v>
      </c>
      <c r="B171" s="95" t="s">
        <v>287</v>
      </c>
      <c r="C171" s="78">
        <v>18.8</v>
      </c>
      <c r="D171" s="78">
        <v>50</v>
      </c>
      <c r="E171" s="78">
        <v>838.9</v>
      </c>
      <c r="F171" s="78">
        <v>838.9</v>
      </c>
      <c r="G171" s="78">
        <v>626.2</v>
      </c>
      <c r="H171" s="86">
        <f t="shared" si="15"/>
        <v>-212.69999999999993</v>
      </c>
      <c r="I171" s="87">
        <f t="shared" si="13"/>
        <v>0.7464536893551079</v>
      </c>
      <c r="J171" s="87">
        <f t="shared" si="14"/>
        <v>0.7464536893551079</v>
      </c>
      <c r="K171" s="88">
        <f t="shared" si="12"/>
        <v>607.4000000000001</v>
      </c>
    </row>
    <row r="172" spans="1:11" s="33" customFormat="1" ht="24.75" customHeight="1">
      <c r="A172" s="93" t="s">
        <v>288</v>
      </c>
      <c r="B172" s="95" t="s">
        <v>289</v>
      </c>
      <c r="C172" s="78">
        <v>44.8</v>
      </c>
      <c r="D172" s="78">
        <v>80</v>
      </c>
      <c r="E172" s="78"/>
      <c r="F172" s="78"/>
      <c r="G172" s="78"/>
      <c r="H172" s="86">
        <f t="shared" si="15"/>
        <v>0</v>
      </c>
      <c r="I172" s="87"/>
      <c r="J172" s="87"/>
      <c r="K172" s="88">
        <f t="shared" si="12"/>
        <v>-44.8</v>
      </c>
    </row>
    <row r="173" spans="1:11" s="33" customFormat="1" ht="29.25" customHeight="1">
      <c r="A173" s="93">
        <v>8240</v>
      </c>
      <c r="B173" s="95" t="s">
        <v>386</v>
      </c>
      <c r="C173" s="78"/>
      <c r="D173" s="78"/>
      <c r="E173" s="78">
        <v>910.1</v>
      </c>
      <c r="F173" s="78">
        <v>910.1</v>
      </c>
      <c r="G173" s="78">
        <v>866.7</v>
      </c>
      <c r="H173" s="86">
        <f t="shared" si="15"/>
        <v>-43.39999999999998</v>
      </c>
      <c r="I173" s="87">
        <f t="shared" si="13"/>
        <v>0.9523129326447644</v>
      </c>
      <c r="J173" s="87">
        <f t="shared" si="14"/>
        <v>0.9523129326447644</v>
      </c>
      <c r="K173" s="88">
        <f t="shared" si="12"/>
        <v>866.7</v>
      </c>
    </row>
    <row r="174" spans="1:11" s="33" customFormat="1" ht="27.75" customHeight="1">
      <c r="A174" s="93" t="s">
        <v>290</v>
      </c>
      <c r="B174" s="95" t="s">
        <v>291</v>
      </c>
      <c r="C174" s="78"/>
      <c r="D174" s="78">
        <v>100</v>
      </c>
      <c r="E174" s="78">
        <v>100</v>
      </c>
      <c r="F174" s="78">
        <v>100</v>
      </c>
      <c r="G174" s="78"/>
      <c r="H174" s="86">
        <f t="shared" si="15"/>
        <v>-100</v>
      </c>
      <c r="I174" s="87">
        <f t="shared" si="13"/>
        <v>0</v>
      </c>
      <c r="J174" s="87">
        <f t="shared" si="14"/>
        <v>0</v>
      </c>
      <c r="K174" s="88">
        <f t="shared" si="12"/>
        <v>0</v>
      </c>
    </row>
    <row r="175" spans="1:11" s="58" customFormat="1" ht="42.75" customHeight="1">
      <c r="A175" s="285"/>
      <c r="B175" s="286" t="s">
        <v>389</v>
      </c>
      <c r="C175" s="80">
        <f>C104+C109+C133+C148+C153+C157+C161+C168+C129</f>
        <v>210299.79999999996</v>
      </c>
      <c r="D175" s="80">
        <f>D104+D109+D133+D148+D153+D157+D161+D168+D129</f>
        <v>206674.6</v>
      </c>
      <c r="E175" s="80">
        <f>E104+E109+E133+E148+E153+E157+E161+E168+E129</f>
        <v>241546.9</v>
      </c>
      <c r="F175" s="80">
        <f>F104+F109+F133+F148+F153+F157+F161+F168+F129</f>
        <v>241546.9</v>
      </c>
      <c r="G175" s="80">
        <f>G104+G109+G133+G148+G153+G157+G161+G168+G129</f>
        <v>208947.19999999995</v>
      </c>
      <c r="H175" s="89">
        <f t="shared" si="15"/>
        <v>-32599.70000000004</v>
      </c>
      <c r="I175" s="121">
        <f t="shared" si="13"/>
        <v>0.8650378042525073</v>
      </c>
      <c r="J175" s="121">
        <f t="shared" si="14"/>
        <v>0.8650378042525073</v>
      </c>
      <c r="K175" s="126">
        <f t="shared" si="12"/>
        <v>-1352.6000000000058</v>
      </c>
    </row>
    <row r="176" spans="1:11" s="25" customFormat="1" ht="39" customHeight="1" hidden="1" thickBot="1">
      <c r="A176" s="287">
        <v>250339</v>
      </c>
      <c r="B176" s="288" t="s">
        <v>83</v>
      </c>
      <c r="C176" s="289"/>
      <c r="D176" s="289"/>
      <c r="E176" s="289"/>
      <c r="F176" s="289"/>
      <c r="G176" s="289"/>
      <c r="H176" s="89">
        <f t="shared" si="15"/>
        <v>0</v>
      </c>
      <c r="I176" s="290" t="e">
        <f t="shared" si="13"/>
        <v>#DIV/0!</v>
      </c>
      <c r="J176" s="279" t="e">
        <f t="shared" si="14"/>
        <v>#DIV/0!</v>
      </c>
      <c r="K176" s="291">
        <f t="shared" si="12"/>
        <v>0</v>
      </c>
    </row>
    <row r="177" spans="1:11" s="27" customFormat="1" ht="26.25" customHeight="1">
      <c r="A177" s="286">
        <v>9000</v>
      </c>
      <c r="B177" s="292" t="s">
        <v>152</v>
      </c>
      <c r="C177" s="80">
        <f>C179+C180</f>
        <v>801.7</v>
      </c>
      <c r="D177" s="80">
        <f>D179+D180</f>
        <v>32</v>
      </c>
      <c r="E177" s="293">
        <f>E178+E179+E180</f>
        <v>2880</v>
      </c>
      <c r="F177" s="80">
        <f>F179+F180</f>
        <v>2880</v>
      </c>
      <c r="G177" s="80">
        <f>G179+G180</f>
        <v>2774.6</v>
      </c>
      <c r="H177" s="89">
        <f t="shared" si="15"/>
        <v>-105.40000000000009</v>
      </c>
      <c r="I177" s="87">
        <f t="shared" si="13"/>
        <v>0.9634027777777777</v>
      </c>
      <c r="J177" s="121">
        <f t="shared" si="14"/>
        <v>0.9634027777777777</v>
      </c>
      <c r="K177" s="88">
        <f aca="true" t="shared" si="16" ref="K177:K182">G177-C177</f>
        <v>1972.8999999999999</v>
      </c>
    </row>
    <row r="178" spans="1:11" s="33" customFormat="1" ht="38.25" customHeight="1" hidden="1">
      <c r="A178" s="294"/>
      <c r="B178" s="288"/>
      <c r="C178" s="289"/>
      <c r="D178" s="289"/>
      <c r="E178" s="289"/>
      <c r="F178" s="289"/>
      <c r="G178" s="289"/>
      <c r="H178" s="89">
        <f t="shared" si="15"/>
        <v>0</v>
      </c>
      <c r="I178" s="290" t="e">
        <f>G178/E178</f>
        <v>#DIV/0!</v>
      </c>
      <c r="J178" s="279" t="e">
        <f aca="true" t="shared" si="17" ref="J178:J209">G178/F178</f>
        <v>#DIV/0!</v>
      </c>
      <c r="K178" s="291">
        <f t="shared" si="16"/>
        <v>0</v>
      </c>
    </row>
    <row r="179" spans="1:11" s="33" customFormat="1" ht="24" customHeight="1">
      <c r="A179" s="93" t="s">
        <v>149</v>
      </c>
      <c r="B179" s="99" t="s">
        <v>148</v>
      </c>
      <c r="C179" s="79">
        <v>171.7</v>
      </c>
      <c r="D179" s="79">
        <v>32</v>
      </c>
      <c r="E179" s="79">
        <v>1030</v>
      </c>
      <c r="F179" s="79">
        <v>1030</v>
      </c>
      <c r="G179" s="79">
        <v>1025</v>
      </c>
      <c r="H179" s="86">
        <f t="shared" si="15"/>
        <v>-5</v>
      </c>
      <c r="I179" s="87">
        <f>G179/E179</f>
        <v>0.9951456310679612</v>
      </c>
      <c r="J179" s="121">
        <f t="shared" si="17"/>
        <v>0.9951456310679612</v>
      </c>
      <c r="K179" s="88">
        <f t="shared" si="16"/>
        <v>853.3</v>
      </c>
    </row>
    <row r="180" spans="1:11" s="33" customFormat="1" ht="59.25" customHeight="1">
      <c r="A180" s="93" t="s">
        <v>150</v>
      </c>
      <c r="B180" s="95" t="s">
        <v>151</v>
      </c>
      <c r="C180" s="78">
        <v>630</v>
      </c>
      <c r="D180" s="78"/>
      <c r="E180" s="79">
        <v>1850</v>
      </c>
      <c r="F180" s="79">
        <v>1850</v>
      </c>
      <c r="G180" s="79">
        <v>1749.6</v>
      </c>
      <c r="H180" s="86">
        <f t="shared" si="15"/>
        <v>-100.40000000000009</v>
      </c>
      <c r="I180" s="87">
        <f>G180/E180</f>
        <v>0.9457297297297297</v>
      </c>
      <c r="J180" s="121">
        <f t="shared" si="17"/>
        <v>0.9457297297297297</v>
      </c>
      <c r="K180" s="88">
        <f t="shared" si="16"/>
        <v>1119.6</v>
      </c>
    </row>
    <row r="181" spans="1:11" s="58" customFormat="1" ht="29.25" customHeight="1">
      <c r="A181" s="295"/>
      <c r="B181" s="257" t="s">
        <v>390</v>
      </c>
      <c r="C181" s="80">
        <f>C175+C177</f>
        <v>211101.49999999997</v>
      </c>
      <c r="D181" s="80">
        <f>D175+D177</f>
        <v>206706.6</v>
      </c>
      <c r="E181" s="80">
        <f>E175+E177</f>
        <v>244426.9</v>
      </c>
      <c r="F181" s="80">
        <f>F175+F177</f>
        <v>244426.9</v>
      </c>
      <c r="G181" s="80">
        <f>G175+G177</f>
        <v>211721.79999999996</v>
      </c>
      <c r="H181" s="89">
        <f t="shared" si="15"/>
        <v>-32705.100000000035</v>
      </c>
      <c r="I181" s="121">
        <f>G181/E181</f>
        <v>0.8661968056707341</v>
      </c>
      <c r="J181" s="121">
        <f t="shared" si="17"/>
        <v>0.8661968056707341</v>
      </c>
      <c r="K181" s="126">
        <f t="shared" si="16"/>
        <v>620.2999999999884</v>
      </c>
    </row>
    <row r="182" spans="1:11" s="122" customFormat="1" ht="42.75" customHeight="1">
      <c r="A182" s="295"/>
      <c r="B182" s="257" t="s">
        <v>372</v>
      </c>
      <c r="C182" s="80">
        <f>C183+C209+C208</f>
        <v>211101.5</v>
      </c>
      <c r="D182" s="80">
        <f>D183+D209+D208</f>
        <v>206706.6</v>
      </c>
      <c r="E182" s="80">
        <f>E183+E209+E208</f>
        <v>244426.9</v>
      </c>
      <c r="F182" s="80">
        <f>F183+F209+F208</f>
        <v>244426.9</v>
      </c>
      <c r="G182" s="80">
        <f>G183+G209+G208</f>
        <v>211721.80000000002</v>
      </c>
      <c r="H182" s="89">
        <f t="shared" si="15"/>
        <v>-32705.099999999977</v>
      </c>
      <c r="I182" s="121">
        <f aca="true" t="shared" si="18" ref="I182:I209">G182/E182</f>
        <v>0.8661968056707343</v>
      </c>
      <c r="J182" s="121">
        <f t="shared" si="17"/>
        <v>0.8661968056707343</v>
      </c>
      <c r="K182" s="88">
        <f t="shared" si="16"/>
        <v>620.3000000000175</v>
      </c>
    </row>
    <row r="183" spans="1:11" s="123" customFormat="1" ht="24.75" customHeight="1">
      <c r="A183" s="124" t="s">
        <v>166</v>
      </c>
      <c r="B183" s="296" t="s">
        <v>391</v>
      </c>
      <c r="C183" s="80">
        <f>C184+C188+C202+C205+C207+C209</f>
        <v>211101.5</v>
      </c>
      <c r="D183" s="80">
        <f>D184+D188+D202+D205+D207</f>
        <v>206606.6</v>
      </c>
      <c r="E183" s="80">
        <f>E184+E188+E202+E205+E207</f>
        <v>244226.9</v>
      </c>
      <c r="F183" s="80">
        <f>F184+F188+F202+F205+F207</f>
        <v>244226.9</v>
      </c>
      <c r="G183" s="80">
        <f>G184+G188+G202+G205+G207</f>
        <v>211721.80000000002</v>
      </c>
      <c r="H183" s="89">
        <f t="shared" si="15"/>
        <v>-32505.099999999977</v>
      </c>
      <c r="I183" s="121">
        <f t="shared" si="18"/>
        <v>0.8669061434264613</v>
      </c>
      <c r="J183" s="121">
        <f t="shared" si="17"/>
        <v>0.8669061434264613</v>
      </c>
      <c r="K183" s="126">
        <f aca="true" t="shared" si="19" ref="K183:K211">G183-C183</f>
        <v>620.3000000000175</v>
      </c>
    </row>
    <row r="184" spans="1:11" s="123" customFormat="1" ht="42" customHeight="1">
      <c r="A184" s="124" t="s">
        <v>318</v>
      </c>
      <c r="B184" s="133" t="s">
        <v>310</v>
      </c>
      <c r="C184" s="80">
        <f>C185+C187</f>
        <v>165096.5</v>
      </c>
      <c r="D184" s="80">
        <f>D185+D187</f>
        <v>152575</v>
      </c>
      <c r="E184" s="80">
        <f>E185+E187</f>
        <v>168813.4</v>
      </c>
      <c r="F184" s="80">
        <f>F185+F187</f>
        <v>168813.4</v>
      </c>
      <c r="G184" s="80">
        <f>G185+G187</f>
        <v>153062.9</v>
      </c>
      <c r="H184" s="89">
        <f t="shared" si="15"/>
        <v>-15750.5</v>
      </c>
      <c r="I184" s="121">
        <f t="shared" si="18"/>
        <v>0.9066987573261365</v>
      </c>
      <c r="J184" s="121">
        <f t="shared" si="17"/>
        <v>0.9066987573261365</v>
      </c>
      <c r="K184" s="126">
        <f t="shared" si="19"/>
        <v>-12033.600000000006</v>
      </c>
    </row>
    <row r="185" spans="1:11" s="122" customFormat="1" ht="20.25" customHeight="1">
      <c r="A185" s="127" t="s">
        <v>319</v>
      </c>
      <c r="B185" s="128" t="s">
        <v>342</v>
      </c>
      <c r="C185" s="78">
        <v>134636.2</v>
      </c>
      <c r="D185" s="78">
        <v>124817</v>
      </c>
      <c r="E185" s="78">
        <v>136880</v>
      </c>
      <c r="F185" s="78">
        <v>136880</v>
      </c>
      <c r="G185" s="78">
        <v>123527.5</v>
      </c>
      <c r="H185" s="86">
        <f t="shared" si="15"/>
        <v>-13352.5</v>
      </c>
      <c r="I185" s="87">
        <f t="shared" si="18"/>
        <v>0.9024510520163647</v>
      </c>
      <c r="J185" s="87">
        <f t="shared" si="17"/>
        <v>0.9024510520163647</v>
      </c>
      <c r="K185" s="88">
        <f t="shared" si="19"/>
        <v>-11108.700000000012</v>
      </c>
    </row>
    <row r="186" spans="1:11" s="122" customFormat="1" ht="37.5" customHeight="1" hidden="1" thickBot="1">
      <c r="A186" s="127" t="s">
        <v>243</v>
      </c>
      <c r="B186" s="128" t="s">
        <v>343</v>
      </c>
      <c r="C186" s="78"/>
      <c r="D186" s="78"/>
      <c r="E186" s="78"/>
      <c r="F186" s="78"/>
      <c r="G186" s="78"/>
      <c r="H186" s="86">
        <f t="shared" si="15"/>
        <v>0</v>
      </c>
      <c r="I186" s="87" t="e">
        <f t="shared" si="18"/>
        <v>#DIV/0!</v>
      </c>
      <c r="J186" s="87" t="e">
        <f t="shared" si="17"/>
        <v>#DIV/0!</v>
      </c>
      <c r="K186" s="88">
        <f t="shared" si="19"/>
        <v>0</v>
      </c>
    </row>
    <row r="187" spans="1:11" s="122" customFormat="1" ht="22.5" customHeight="1">
      <c r="A187" s="127" t="s">
        <v>320</v>
      </c>
      <c r="B187" s="128" t="s">
        <v>344</v>
      </c>
      <c r="C187" s="78">
        <v>30460.3</v>
      </c>
      <c r="D187" s="78">
        <v>27758</v>
      </c>
      <c r="E187" s="78">
        <v>31933.4</v>
      </c>
      <c r="F187" s="78">
        <v>31933.4</v>
      </c>
      <c r="G187" s="78">
        <v>29535.4</v>
      </c>
      <c r="H187" s="86">
        <f t="shared" si="15"/>
        <v>-2398</v>
      </c>
      <c r="I187" s="87">
        <f t="shared" si="18"/>
        <v>0.9249062110517514</v>
      </c>
      <c r="J187" s="87">
        <f t="shared" si="17"/>
        <v>0.9249062110517514</v>
      </c>
      <c r="K187" s="88">
        <f t="shared" si="19"/>
        <v>-924.8999999999978</v>
      </c>
    </row>
    <row r="188" spans="1:11" s="123" customFormat="1" ht="21.75" customHeight="1">
      <c r="A188" s="124" t="s">
        <v>321</v>
      </c>
      <c r="B188" s="125" t="s">
        <v>345</v>
      </c>
      <c r="C188" s="80">
        <f>C189+C190+C191+C192+C193+C194+C200</f>
        <v>32245.3</v>
      </c>
      <c r="D188" s="80">
        <f>D189+D190+D191+D192+D193+D194+D200</f>
        <v>40877.00000000001</v>
      </c>
      <c r="E188" s="80">
        <f>E189+E190+E191+E192+E193+E194+E200</f>
        <v>54333.6</v>
      </c>
      <c r="F188" s="80">
        <f>F189+F190+F191+F192+F193+F194+F200</f>
        <v>54333.6</v>
      </c>
      <c r="G188" s="80">
        <f>G189+G190+G191+G192+G193+G194+G200</f>
        <v>41419.8</v>
      </c>
      <c r="H188" s="89">
        <f t="shared" si="15"/>
        <v>-12913.799999999996</v>
      </c>
      <c r="I188" s="121">
        <f t="shared" si="18"/>
        <v>0.7623238658951368</v>
      </c>
      <c r="J188" s="121">
        <f t="shared" si="17"/>
        <v>0.7623238658951368</v>
      </c>
      <c r="K188" s="126">
        <f t="shared" si="19"/>
        <v>9174.500000000004</v>
      </c>
    </row>
    <row r="189" spans="1:11" s="122" customFormat="1" ht="25.5" customHeight="1">
      <c r="A189" s="129" t="s">
        <v>322</v>
      </c>
      <c r="B189" s="130" t="s">
        <v>346</v>
      </c>
      <c r="C189" s="78">
        <v>6565.7</v>
      </c>
      <c r="D189" s="78">
        <v>6198</v>
      </c>
      <c r="E189" s="78">
        <v>10699.5</v>
      </c>
      <c r="F189" s="78">
        <v>10699.5</v>
      </c>
      <c r="G189" s="78">
        <v>8064</v>
      </c>
      <c r="H189" s="86">
        <v>2071.3</v>
      </c>
      <c r="I189" s="87">
        <f t="shared" si="18"/>
        <v>0.7536800785083415</v>
      </c>
      <c r="J189" s="87">
        <f t="shared" si="17"/>
        <v>0.7536800785083415</v>
      </c>
      <c r="K189" s="88">
        <f t="shared" si="19"/>
        <v>1498.3000000000002</v>
      </c>
    </row>
    <row r="190" spans="1:11" s="122" customFormat="1" ht="24.75" customHeight="1">
      <c r="A190" s="129" t="s">
        <v>323</v>
      </c>
      <c r="B190" s="130" t="s">
        <v>347</v>
      </c>
      <c r="C190" s="78">
        <v>7</v>
      </c>
      <c r="D190" s="78">
        <v>46</v>
      </c>
      <c r="E190" s="78">
        <v>7.8</v>
      </c>
      <c r="F190" s="78">
        <v>7.8</v>
      </c>
      <c r="G190" s="78">
        <v>7.8</v>
      </c>
      <c r="H190" s="86">
        <f t="shared" si="15"/>
        <v>0</v>
      </c>
      <c r="I190" s="87">
        <f t="shared" si="18"/>
        <v>1</v>
      </c>
      <c r="J190" s="87">
        <f t="shared" si="17"/>
        <v>1</v>
      </c>
      <c r="K190" s="88">
        <f t="shared" si="19"/>
        <v>0.7999999999999998</v>
      </c>
    </row>
    <row r="191" spans="1:11" s="122" customFormat="1" ht="24.75" customHeight="1">
      <c r="A191" s="129" t="s">
        <v>324</v>
      </c>
      <c r="B191" s="130" t="s">
        <v>312</v>
      </c>
      <c r="C191" s="78">
        <v>2554.5</v>
      </c>
      <c r="D191" s="78">
        <v>2900</v>
      </c>
      <c r="E191" s="78">
        <v>652.5</v>
      </c>
      <c r="F191" s="78">
        <v>652.5</v>
      </c>
      <c r="G191" s="78">
        <v>652.5</v>
      </c>
      <c r="H191" s="86">
        <f t="shared" si="15"/>
        <v>0</v>
      </c>
      <c r="I191" s="87">
        <f t="shared" si="18"/>
        <v>1</v>
      </c>
      <c r="J191" s="87">
        <f t="shared" si="17"/>
        <v>1</v>
      </c>
      <c r="K191" s="88">
        <f t="shared" si="19"/>
        <v>-1902</v>
      </c>
    </row>
    <row r="192" spans="1:11" s="122" customFormat="1" ht="21.75" customHeight="1">
      <c r="A192" s="129" t="s">
        <v>325</v>
      </c>
      <c r="B192" s="130" t="s">
        <v>348</v>
      </c>
      <c r="C192" s="78">
        <v>9422.7</v>
      </c>
      <c r="D192" s="78">
        <v>10837.4</v>
      </c>
      <c r="E192" s="78">
        <v>10957.2</v>
      </c>
      <c r="F192" s="78">
        <v>10957.2</v>
      </c>
      <c r="G192" s="78">
        <v>7954</v>
      </c>
      <c r="H192" s="86">
        <f t="shared" si="15"/>
        <v>-3003.2000000000007</v>
      </c>
      <c r="I192" s="87">
        <f t="shared" si="18"/>
        <v>0.7259153798415653</v>
      </c>
      <c r="J192" s="87">
        <f t="shared" si="17"/>
        <v>0.7259153798415653</v>
      </c>
      <c r="K192" s="88">
        <f t="shared" si="19"/>
        <v>-1468.7000000000007</v>
      </c>
    </row>
    <row r="193" spans="1:11" s="122" customFormat="1" ht="27.75" customHeight="1">
      <c r="A193" s="129" t="s">
        <v>326</v>
      </c>
      <c r="B193" s="130" t="s">
        <v>349</v>
      </c>
      <c r="C193" s="78">
        <v>203.9</v>
      </c>
      <c r="D193" s="78">
        <v>332.2</v>
      </c>
      <c r="E193" s="78">
        <v>262.6</v>
      </c>
      <c r="F193" s="78">
        <v>262.6</v>
      </c>
      <c r="G193" s="78">
        <v>219</v>
      </c>
      <c r="H193" s="86">
        <f t="shared" si="15"/>
        <v>-43.60000000000002</v>
      </c>
      <c r="I193" s="87">
        <f t="shared" si="18"/>
        <v>0.8339680121858339</v>
      </c>
      <c r="J193" s="87">
        <f t="shared" si="17"/>
        <v>0.8339680121858339</v>
      </c>
      <c r="K193" s="88">
        <f t="shared" si="19"/>
        <v>15.099999999999994</v>
      </c>
    </row>
    <row r="194" spans="1:11" s="123" customFormat="1" ht="46.5" customHeight="1">
      <c r="A194" s="124" t="s">
        <v>327</v>
      </c>
      <c r="B194" s="133" t="s">
        <v>311</v>
      </c>
      <c r="C194" s="80">
        <f>C195+C196+C197+C198+C199</f>
        <v>12091.699999999999</v>
      </c>
      <c r="D194" s="80">
        <f>D195+D196+D197+D198+D199</f>
        <v>20483</v>
      </c>
      <c r="E194" s="80">
        <f>E195+E196+E197+E198+E199</f>
        <v>22206.4</v>
      </c>
      <c r="F194" s="80">
        <f>F195+F196+F197+F198+F199</f>
        <v>22206.4</v>
      </c>
      <c r="G194" s="80">
        <f>G195+G196+G197+G198+G199</f>
        <v>14987.1</v>
      </c>
      <c r="H194" s="89">
        <f t="shared" si="15"/>
        <v>-7219.300000000001</v>
      </c>
      <c r="I194" s="121">
        <f t="shared" si="18"/>
        <v>0.6749000288205201</v>
      </c>
      <c r="J194" s="121">
        <f t="shared" si="17"/>
        <v>0.6749000288205201</v>
      </c>
      <c r="K194" s="126">
        <f t="shared" si="19"/>
        <v>2895.4000000000015</v>
      </c>
    </row>
    <row r="195" spans="1:11" s="122" customFormat="1" ht="23.25" customHeight="1">
      <c r="A195" s="129" t="s">
        <v>328</v>
      </c>
      <c r="B195" s="130" t="s">
        <v>350</v>
      </c>
      <c r="C195" s="78">
        <v>2489.3</v>
      </c>
      <c r="D195" s="78">
        <v>4322</v>
      </c>
      <c r="E195" s="78">
        <v>4347.3</v>
      </c>
      <c r="F195" s="78">
        <v>4347.3</v>
      </c>
      <c r="G195" s="78">
        <v>3590.5</v>
      </c>
      <c r="H195" s="86">
        <f t="shared" si="15"/>
        <v>-756.8000000000002</v>
      </c>
      <c r="I195" s="87">
        <f t="shared" si="18"/>
        <v>0.8259149357072205</v>
      </c>
      <c r="J195" s="87">
        <f t="shared" si="17"/>
        <v>0.8259149357072205</v>
      </c>
      <c r="K195" s="88">
        <f t="shared" si="19"/>
        <v>1101.1999999999998</v>
      </c>
    </row>
    <row r="196" spans="1:11" s="122" customFormat="1" ht="23.25" customHeight="1">
      <c r="A196" s="129" t="s">
        <v>329</v>
      </c>
      <c r="B196" s="130" t="s">
        <v>351</v>
      </c>
      <c r="C196" s="78">
        <v>292.4</v>
      </c>
      <c r="D196" s="78">
        <v>394.2</v>
      </c>
      <c r="E196" s="78">
        <v>282.9</v>
      </c>
      <c r="F196" s="78">
        <v>282.9</v>
      </c>
      <c r="G196" s="78">
        <v>135.8</v>
      </c>
      <c r="H196" s="86">
        <f t="shared" si="15"/>
        <v>-147.09999999999997</v>
      </c>
      <c r="I196" s="87">
        <f t="shared" si="18"/>
        <v>0.4800282785436551</v>
      </c>
      <c r="J196" s="87">
        <f t="shared" si="17"/>
        <v>0.4800282785436551</v>
      </c>
      <c r="K196" s="88">
        <f t="shared" si="19"/>
        <v>-156.59999999999997</v>
      </c>
    </row>
    <row r="197" spans="1:11" s="122" customFormat="1" ht="22.5" customHeight="1">
      <c r="A197" s="129" t="s">
        <v>330</v>
      </c>
      <c r="B197" s="130" t="s">
        <v>352</v>
      </c>
      <c r="C197" s="78">
        <v>3030.2</v>
      </c>
      <c r="D197" s="78">
        <v>5665.2</v>
      </c>
      <c r="E197" s="78">
        <v>5118.3</v>
      </c>
      <c r="F197" s="78">
        <v>5118.3</v>
      </c>
      <c r="G197" s="78">
        <v>2186.3</v>
      </c>
      <c r="H197" s="86">
        <f t="shared" si="15"/>
        <v>-2932</v>
      </c>
      <c r="I197" s="87">
        <f t="shared" si="18"/>
        <v>0.42715354707617764</v>
      </c>
      <c r="J197" s="87">
        <f t="shared" si="17"/>
        <v>0.42715354707617764</v>
      </c>
      <c r="K197" s="88">
        <f t="shared" si="19"/>
        <v>-843.8999999999996</v>
      </c>
    </row>
    <row r="198" spans="1:11" s="122" customFormat="1" ht="22.5" customHeight="1">
      <c r="A198" s="129" t="s">
        <v>331</v>
      </c>
      <c r="B198" s="130" t="s">
        <v>353</v>
      </c>
      <c r="C198" s="78">
        <v>4660.5</v>
      </c>
      <c r="D198" s="78">
        <v>9007</v>
      </c>
      <c r="E198" s="78">
        <v>8961.2</v>
      </c>
      <c r="F198" s="78">
        <v>8961.2</v>
      </c>
      <c r="G198" s="78">
        <v>6204.1</v>
      </c>
      <c r="H198" s="86">
        <f t="shared" si="15"/>
        <v>-2757.1000000000004</v>
      </c>
      <c r="I198" s="87">
        <f t="shared" si="18"/>
        <v>0.6923291523456679</v>
      </c>
      <c r="J198" s="87">
        <f t="shared" si="17"/>
        <v>0.6923291523456679</v>
      </c>
      <c r="K198" s="88">
        <f t="shared" si="19"/>
        <v>1543.6000000000004</v>
      </c>
    </row>
    <row r="199" spans="1:11" s="122" customFormat="1" ht="39.75" customHeight="1">
      <c r="A199" s="129" t="s">
        <v>332</v>
      </c>
      <c r="B199" s="131" t="s">
        <v>354</v>
      </c>
      <c r="C199" s="78">
        <v>1619.3</v>
      </c>
      <c r="D199" s="78">
        <v>1094.6</v>
      </c>
      <c r="E199" s="78">
        <v>3496.7</v>
      </c>
      <c r="F199" s="78">
        <v>3496.7</v>
      </c>
      <c r="G199" s="78">
        <v>2870.4</v>
      </c>
      <c r="H199" s="86">
        <f t="shared" si="15"/>
        <v>-626.2999999999997</v>
      </c>
      <c r="I199" s="87">
        <f t="shared" si="18"/>
        <v>0.8208882660794464</v>
      </c>
      <c r="J199" s="87">
        <f t="shared" si="17"/>
        <v>0.8208882660794464</v>
      </c>
      <c r="K199" s="88">
        <f t="shared" si="19"/>
        <v>1251.1000000000001</v>
      </c>
    </row>
    <row r="200" spans="1:11" s="123" customFormat="1" ht="60.75" customHeight="1">
      <c r="A200" s="132" t="s">
        <v>333</v>
      </c>
      <c r="B200" s="404" t="s">
        <v>355</v>
      </c>
      <c r="C200" s="80">
        <f>C201</f>
        <v>1399.8</v>
      </c>
      <c r="D200" s="80">
        <f>D201</f>
        <v>80.4</v>
      </c>
      <c r="E200" s="80">
        <f>E201</f>
        <v>9547.6</v>
      </c>
      <c r="F200" s="80">
        <f>F201</f>
        <v>9547.6</v>
      </c>
      <c r="G200" s="80">
        <f>G201</f>
        <v>9535.4</v>
      </c>
      <c r="H200" s="89">
        <f t="shared" si="15"/>
        <v>-12.200000000000728</v>
      </c>
      <c r="I200" s="121">
        <f t="shared" si="18"/>
        <v>0.9987221919644726</v>
      </c>
      <c r="J200" s="121">
        <f t="shared" si="17"/>
        <v>0.9987221919644726</v>
      </c>
      <c r="K200" s="126">
        <f t="shared" si="19"/>
        <v>8135.599999999999</v>
      </c>
    </row>
    <row r="201" spans="1:11" s="122" customFormat="1" ht="60" customHeight="1">
      <c r="A201" s="134" t="s">
        <v>334</v>
      </c>
      <c r="B201" s="135" t="s">
        <v>356</v>
      </c>
      <c r="C201" s="78">
        <v>1399.8</v>
      </c>
      <c r="D201" s="78">
        <v>80.4</v>
      </c>
      <c r="E201" s="80">
        <v>9547.6</v>
      </c>
      <c r="F201" s="80">
        <v>9547.6</v>
      </c>
      <c r="G201" s="80">
        <v>9535.4</v>
      </c>
      <c r="H201" s="86">
        <f t="shared" si="15"/>
        <v>-12.200000000000728</v>
      </c>
      <c r="I201" s="87">
        <f t="shared" si="18"/>
        <v>0.9987221919644726</v>
      </c>
      <c r="J201" s="87">
        <f t="shared" si="17"/>
        <v>0.9987221919644726</v>
      </c>
      <c r="K201" s="88">
        <f t="shared" si="19"/>
        <v>8135.599999999999</v>
      </c>
    </row>
    <row r="202" spans="1:11" s="123" customFormat="1" ht="22.5" customHeight="1">
      <c r="A202" s="124" t="s">
        <v>335</v>
      </c>
      <c r="B202" s="133" t="s">
        <v>357</v>
      </c>
      <c r="C202" s="80">
        <f>C203+C204</f>
        <v>10104.300000000001</v>
      </c>
      <c r="D202" s="80">
        <f>D203+D204</f>
        <v>9867</v>
      </c>
      <c r="E202" s="80">
        <f>E203+E204</f>
        <v>17200</v>
      </c>
      <c r="F202" s="80">
        <f>F203+F204</f>
        <v>17200</v>
      </c>
      <c r="G202" s="80">
        <f>G203+G204</f>
        <v>14402.800000000001</v>
      </c>
      <c r="H202" s="89">
        <f t="shared" si="15"/>
        <v>-2797.199999999999</v>
      </c>
      <c r="I202" s="121">
        <f t="shared" si="18"/>
        <v>0.8373720930232559</v>
      </c>
      <c r="J202" s="121">
        <f t="shared" si="17"/>
        <v>0.8373720930232559</v>
      </c>
      <c r="K202" s="126">
        <f t="shared" si="19"/>
        <v>4298.5</v>
      </c>
    </row>
    <row r="203" spans="1:11" s="122" customFormat="1" ht="46.5" customHeight="1">
      <c r="A203" s="134" t="s">
        <v>336</v>
      </c>
      <c r="B203" s="135" t="s">
        <v>358</v>
      </c>
      <c r="C203" s="78">
        <v>9302.6</v>
      </c>
      <c r="D203" s="78">
        <v>9835</v>
      </c>
      <c r="E203" s="78">
        <v>14420</v>
      </c>
      <c r="F203" s="78">
        <v>14420</v>
      </c>
      <c r="G203" s="78">
        <v>11628.2</v>
      </c>
      <c r="H203" s="86">
        <f t="shared" si="15"/>
        <v>-2791.7999999999993</v>
      </c>
      <c r="I203" s="87">
        <f t="shared" si="18"/>
        <v>0.8063938973647712</v>
      </c>
      <c r="J203" s="87">
        <f t="shared" si="17"/>
        <v>0.8063938973647712</v>
      </c>
      <c r="K203" s="88">
        <f t="shared" si="19"/>
        <v>2325.6000000000004</v>
      </c>
    </row>
    <row r="204" spans="1:11" s="122" customFormat="1" ht="46.5" customHeight="1">
      <c r="A204" s="134" t="s">
        <v>337</v>
      </c>
      <c r="B204" s="135" t="s">
        <v>359</v>
      </c>
      <c r="C204" s="78">
        <v>801.7</v>
      </c>
      <c r="D204" s="78">
        <v>32</v>
      </c>
      <c r="E204" s="78">
        <v>2780</v>
      </c>
      <c r="F204" s="78">
        <v>2780</v>
      </c>
      <c r="G204" s="78">
        <v>2774.6</v>
      </c>
      <c r="H204" s="86">
        <f t="shared" si="15"/>
        <v>-5.400000000000091</v>
      </c>
      <c r="I204" s="87">
        <f t="shared" si="18"/>
        <v>0.9980575539568345</v>
      </c>
      <c r="J204" s="87">
        <f t="shared" si="17"/>
        <v>0.9980575539568345</v>
      </c>
      <c r="K204" s="88">
        <f t="shared" si="19"/>
        <v>1972.8999999999999</v>
      </c>
    </row>
    <row r="205" spans="1:11" s="123" customFormat="1" ht="22.5" customHeight="1">
      <c r="A205" s="124" t="s">
        <v>338</v>
      </c>
      <c r="B205" s="125" t="s">
        <v>360</v>
      </c>
      <c r="C205" s="80">
        <f>C206</f>
        <v>3274.7</v>
      </c>
      <c r="D205" s="80">
        <f>D206</f>
        <v>3158.5</v>
      </c>
      <c r="E205" s="80">
        <f>E206</f>
        <v>3754</v>
      </c>
      <c r="F205" s="80">
        <f>F206</f>
        <v>3754</v>
      </c>
      <c r="G205" s="80">
        <f>G206</f>
        <v>2752.7</v>
      </c>
      <c r="H205" s="89">
        <f t="shared" si="15"/>
        <v>-1001.3000000000002</v>
      </c>
      <c r="I205" s="121">
        <f t="shared" si="18"/>
        <v>0.7332711774107618</v>
      </c>
      <c r="J205" s="121">
        <f t="shared" si="17"/>
        <v>0.7332711774107618</v>
      </c>
      <c r="K205" s="126">
        <f t="shared" si="19"/>
        <v>-522</v>
      </c>
    </row>
    <row r="206" spans="1:11" s="122" customFormat="1" ht="29.25" customHeight="1">
      <c r="A206" s="134" t="s">
        <v>339</v>
      </c>
      <c r="B206" s="136" t="s">
        <v>361</v>
      </c>
      <c r="C206" s="78">
        <v>3274.7</v>
      </c>
      <c r="D206" s="78">
        <v>3158.5</v>
      </c>
      <c r="E206" s="78">
        <v>3754</v>
      </c>
      <c r="F206" s="78">
        <v>3754</v>
      </c>
      <c r="G206" s="78">
        <v>2752.7</v>
      </c>
      <c r="H206" s="86">
        <f t="shared" si="15"/>
        <v>-1001.3000000000002</v>
      </c>
      <c r="I206" s="87">
        <f t="shared" si="18"/>
        <v>0.7332711774107618</v>
      </c>
      <c r="J206" s="87">
        <f t="shared" si="17"/>
        <v>0.7332711774107618</v>
      </c>
      <c r="K206" s="88">
        <f t="shared" si="19"/>
        <v>-522</v>
      </c>
    </row>
    <row r="207" spans="1:11" s="123" customFormat="1" ht="24" customHeight="1">
      <c r="A207" s="132" t="s">
        <v>340</v>
      </c>
      <c r="B207" s="297" t="s">
        <v>362</v>
      </c>
      <c r="C207" s="80">
        <v>380.7</v>
      </c>
      <c r="D207" s="80">
        <v>129.1</v>
      </c>
      <c r="E207" s="80">
        <v>125.9</v>
      </c>
      <c r="F207" s="80">
        <v>125.9</v>
      </c>
      <c r="G207" s="80">
        <v>83.6</v>
      </c>
      <c r="H207" s="89">
        <f t="shared" si="15"/>
        <v>-42.30000000000001</v>
      </c>
      <c r="I207" s="121">
        <f t="shared" si="18"/>
        <v>0.6640190627482128</v>
      </c>
      <c r="J207" s="121">
        <f t="shared" si="17"/>
        <v>0.6640190627482128</v>
      </c>
      <c r="K207" s="126">
        <f t="shared" si="19"/>
        <v>-297.1</v>
      </c>
    </row>
    <row r="208" spans="1:11" s="123" customFormat="1" ht="24" customHeight="1">
      <c r="A208" s="132">
        <v>3000</v>
      </c>
      <c r="B208" s="297" t="s">
        <v>412</v>
      </c>
      <c r="C208" s="80"/>
      <c r="D208" s="80"/>
      <c r="E208" s="80">
        <v>100</v>
      </c>
      <c r="F208" s="80">
        <v>100</v>
      </c>
      <c r="G208" s="80"/>
      <c r="H208" s="89">
        <f t="shared" si="15"/>
        <v>-100</v>
      </c>
      <c r="I208" s="121">
        <f t="shared" si="18"/>
        <v>0</v>
      </c>
      <c r="J208" s="121">
        <f t="shared" si="17"/>
        <v>0</v>
      </c>
      <c r="K208" s="126">
        <f t="shared" si="19"/>
        <v>0</v>
      </c>
    </row>
    <row r="209" spans="1:11" s="123" customFormat="1" ht="29.25" customHeight="1">
      <c r="A209" s="132" t="s">
        <v>341</v>
      </c>
      <c r="B209" s="297" t="s">
        <v>363</v>
      </c>
      <c r="C209" s="80"/>
      <c r="D209" s="80">
        <v>100</v>
      </c>
      <c r="E209" s="80">
        <v>100</v>
      </c>
      <c r="F209" s="80">
        <v>100</v>
      </c>
      <c r="G209" s="80"/>
      <c r="H209" s="89">
        <f t="shared" si="15"/>
        <v>-100</v>
      </c>
      <c r="I209" s="121">
        <f t="shared" si="18"/>
        <v>0</v>
      </c>
      <c r="J209" s="121">
        <f t="shared" si="17"/>
        <v>0</v>
      </c>
      <c r="K209" s="126">
        <f t="shared" si="19"/>
        <v>0</v>
      </c>
    </row>
    <row r="210" spans="1:11" s="138" customFormat="1" ht="23.25" customHeight="1">
      <c r="A210" s="476" t="s">
        <v>182</v>
      </c>
      <c r="B210" s="477"/>
      <c r="C210" s="477"/>
      <c r="D210" s="477"/>
      <c r="E210" s="477"/>
      <c r="F210" s="477"/>
      <c r="G210" s="477"/>
      <c r="H210" s="477"/>
      <c r="I210" s="477"/>
      <c r="J210" s="477"/>
      <c r="K210" s="477"/>
    </row>
    <row r="211" spans="1:11" s="139" customFormat="1" ht="39.75" customHeight="1">
      <c r="A211" s="294" t="s">
        <v>183</v>
      </c>
      <c r="B211" s="298" t="s">
        <v>184</v>
      </c>
      <c r="C211" s="78">
        <v>50</v>
      </c>
      <c r="D211" s="78">
        <v>100</v>
      </c>
      <c r="E211" s="78">
        <v>100</v>
      </c>
      <c r="F211" s="78">
        <v>100</v>
      </c>
      <c r="G211" s="78"/>
      <c r="H211" s="299">
        <f>G211-F211</f>
        <v>-100</v>
      </c>
      <c r="I211" s="300">
        <f>IF(C211=0,"",IF(($G211/C211*100)&gt;=200,"В/100",$G211/C211*100))</f>
        <v>0</v>
      </c>
      <c r="J211" s="301">
        <f>IF(E211=0,"",IF((G211/E211*100)&gt;=200,"В/100",G211/E211*100))</f>
        <v>0</v>
      </c>
      <c r="K211" s="88">
        <f t="shared" si="19"/>
        <v>-50</v>
      </c>
    </row>
    <row r="212" spans="1:11" s="43" customFormat="1" ht="21.75" customHeight="1">
      <c r="A212" s="467" t="s">
        <v>53</v>
      </c>
      <c r="B212" s="467"/>
      <c r="C212" s="467"/>
      <c r="D212" s="467"/>
      <c r="E212" s="467"/>
      <c r="F212" s="467"/>
      <c r="G212" s="467"/>
      <c r="H212" s="467"/>
      <c r="I212" s="467"/>
      <c r="J212" s="467"/>
      <c r="K212" s="467"/>
    </row>
    <row r="213" spans="1:11" s="156" customFormat="1" ht="19.5">
      <c r="A213" s="302">
        <v>602000</v>
      </c>
      <c r="B213" s="303" t="s">
        <v>30</v>
      </c>
      <c r="C213" s="157">
        <v>-9221.1</v>
      </c>
      <c r="D213" s="157"/>
      <c r="E213" s="304">
        <v>4615.5</v>
      </c>
      <c r="F213" s="305"/>
      <c r="G213" s="158">
        <v>-12141.4</v>
      </c>
      <c r="H213" s="306">
        <f aca="true" t="shared" si="20" ref="H213:H242">G213-F213</f>
        <v>-12141.4</v>
      </c>
      <c r="I213" s="307">
        <f>G213/E213</f>
        <v>-2.6305709023941066</v>
      </c>
      <c r="J213" s="308"/>
      <c r="K213" s="309">
        <f aca="true" t="shared" si="21" ref="K213:K242">G213-C213</f>
        <v>-2920.2999999999993</v>
      </c>
    </row>
    <row r="214" spans="1:11" s="156" customFormat="1" ht="19.5">
      <c r="A214" s="302">
        <v>602100</v>
      </c>
      <c r="B214" s="303" t="s">
        <v>31</v>
      </c>
      <c r="C214" s="157">
        <v>7821.1</v>
      </c>
      <c r="D214" s="157"/>
      <c r="E214" s="158">
        <v>17706</v>
      </c>
      <c r="F214" s="158"/>
      <c r="G214" s="158">
        <v>17866.7</v>
      </c>
      <c r="H214" s="306">
        <f t="shared" si="20"/>
        <v>17866.7</v>
      </c>
      <c r="I214" s="307">
        <f>G214/E214</f>
        <v>1.0090760194284423</v>
      </c>
      <c r="J214" s="308"/>
      <c r="K214" s="309">
        <f t="shared" si="21"/>
        <v>10045.6</v>
      </c>
    </row>
    <row r="215" spans="1:11" s="156" customFormat="1" ht="19.5" customHeight="1">
      <c r="A215" s="302">
        <v>602200</v>
      </c>
      <c r="B215" s="303" t="s">
        <v>32</v>
      </c>
      <c r="C215" s="157">
        <v>17866.7</v>
      </c>
      <c r="D215" s="157"/>
      <c r="E215" s="157"/>
      <c r="F215" s="157"/>
      <c r="G215" s="157">
        <v>23758.4</v>
      </c>
      <c r="H215" s="306">
        <f t="shared" si="20"/>
        <v>23758.4</v>
      </c>
      <c r="I215" s="307"/>
      <c r="J215" s="308"/>
      <c r="K215" s="309">
        <f t="shared" si="21"/>
        <v>5891.700000000001</v>
      </c>
    </row>
    <row r="216" spans="1:11" s="59" customFormat="1" ht="19.5" hidden="1">
      <c r="A216" s="310"/>
      <c r="B216" s="311" t="s">
        <v>14</v>
      </c>
      <c r="C216" s="84"/>
      <c r="D216" s="84"/>
      <c r="E216" s="61"/>
      <c r="F216" s="61"/>
      <c r="G216" s="61"/>
      <c r="H216" s="312">
        <f t="shared" si="20"/>
        <v>0</v>
      </c>
      <c r="I216" s="313"/>
      <c r="J216" s="314"/>
      <c r="K216" s="315">
        <f t="shared" si="21"/>
        <v>0</v>
      </c>
    </row>
    <row r="217" spans="1:11" s="59" customFormat="1" ht="19.5" hidden="1">
      <c r="A217" s="310"/>
      <c r="B217" s="311" t="s">
        <v>12</v>
      </c>
      <c r="C217" s="84"/>
      <c r="D217" s="84"/>
      <c r="E217" s="61"/>
      <c r="F217" s="61"/>
      <c r="G217" s="61"/>
      <c r="H217" s="312">
        <f t="shared" si="20"/>
        <v>0</v>
      </c>
      <c r="I217" s="313"/>
      <c r="J217" s="314"/>
      <c r="K217" s="315">
        <f t="shared" si="21"/>
        <v>0</v>
      </c>
    </row>
    <row r="218" spans="1:11" s="59" customFormat="1" ht="19.5" hidden="1">
      <c r="A218" s="310"/>
      <c r="B218" s="311" t="s">
        <v>13</v>
      </c>
      <c r="C218" s="84"/>
      <c r="D218" s="84"/>
      <c r="E218" s="60"/>
      <c r="F218" s="60"/>
      <c r="G218" s="60"/>
      <c r="H218" s="312">
        <f t="shared" si="20"/>
        <v>0</v>
      </c>
      <c r="I218" s="313"/>
      <c r="J218" s="314"/>
      <c r="K218" s="315">
        <f t="shared" si="21"/>
        <v>0</v>
      </c>
    </row>
    <row r="219" spans="1:11" s="59" customFormat="1" ht="19.5" hidden="1">
      <c r="A219" s="310"/>
      <c r="B219" s="311" t="s">
        <v>15</v>
      </c>
      <c r="C219" s="84"/>
      <c r="D219" s="84"/>
      <c r="E219" s="61"/>
      <c r="F219" s="61"/>
      <c r="G219" s="61"/>
      <c r="H219" s="312">
        <f t="shared" si="20"/>
        <v>0</v>
      </c>
      <c r="I219" s="313"/>
      <c r="J219" s="314"/>
      <c r="K219" s="315">
        <f t="shared" si="21"/>
        <v>0</v>
      </c>
    </row>
    <row r="220" spans="1:11" s="63" customFormat="1" ht="19.5" hidden="1">
      <c r="A220" s="316"/>
      <c r="B220" s="317" t="s">
        <v>34</v>
      </c>
      <c r="C220" s="85"/>
      <c r="D220" s="85"/>
      <c r="E220" s="62"/>
      <c r="F220" s="62"/>
      <c r="G220" s="62"/>
      <c r="H220" s="312">
        <f t="shared" si="20"/>
        <v>0</v>
      </c>
      <c r="I220" s="313"/>
      <c r="J220" s="314"/>
      <c r="K220" s="315">
        <f t="shared" si="21"/>
        <v>0</v>
      </c>
    </row>
    <row r="221" spans="1:11" s="63" customFormat="1" ht="19.5" hidden="1">
      <c r="A221" s="316"/>
      <c r="B221" s="317" t="s">
        <v>35</v>
      </c>
      <c r="C221" s="85"/>
      <c r="D221" s="85"/>
      <c r="E221" s="62"/>
      <c r="F221" s="62"/>
      <c r="G221" s="62"/>
      <c r="H221" s="312">
        <f t="shared" si="20"/>
        <v>0</v>
      </c>
      <c r="I221" s="313"/>
      <c r="J221" s="314"/>
      <c r="K221" s="315">
        <f t="shared" si="21"/>
        <v>0</v>
      </c>
    </row>
    <row r="222" spans="1:11" s="63" customFormat="1" ht="39" hidden="1">
      <c r="A222" s="316"/>
      <c r="B222" s="317" t="s">
        <v>51</v>
      </c>
      <c r="C222" s="85"/>
      <c r="D222" s="85"/>
      <c r="E222" s="62"/>
      <c r="F222" s="62"/>
      <c r="G222" s="62"/>
      <c r="H222" s="312">
        <f t="shared" si="20"/>
        <v>0</v>
      </c>
      <c r="I222" s="313"/>
      <c r="J222" s="314"/>
      <c r="K222" s="315">
        <f t="shared" si="21"/>
        <v>0</v>
      </c>
    </row>
    <row r="223" spans="1:11" s="63" customFormat="1" ht="39" hidden="1">
      <c r="A223" s="316"/>
      <c r="B223" s="317" t="s">
        <v>49</v>
      </c>
      <c r="C223" s="85"/>
      <c r="D223" s="85"/>
      <c r="E223" s="62"/>
      <c r="F223" s="62"/>
      <c r="G223" s="62"/>
      <c r="H223" s="312">
        <f t="shared" si="20"/>
        <v>0</v>
      </c>
      <c r="I223" s="313"/>
      <c r="J223" s="314"/>
      <c r="K223" s="315">
        <f t="shared" si="21"/>
        <v>0</v>
      </c>
    </row>
    <row r="224" spans="1:11" s="63" customFormat="1" ht="19.5" hidden="1">
      <c r="A224" s="316"/>
      <c r="B224" s="317" t="s">
        <v>36</v>
      </c>
      <c r="C224" s="85"/>
      <c r="D224" s="85"/>
      <c r="E224" s="62"/>
      <c r="F224" s="62"/>
      <c r="G224" s="62"/>
      <c r="H224" s="312">
        <f t="shared" si="20"/>
        <v>0</v>
      </c>
      <c r="I224" s="313"/>
      <c r="J224" s="314"/>
      <c r="K224" s="315">
        <f t="shared" si="21"/>
        <v>0</v>
      </c>
    </row>
    <row r="225" spans="1:11" s="63" customFormat="1" ht="39" hidden="1">
      <c r="A225" s="316"/>
      <c r="B225" s="317" t="s">
        <v>37</v>
      </c>
      <c r="C225" s="85"/>
      <c r="D225" s="85"/>
      <c r="E225" s="62"/>
      <c r="F225" s="62"/>
      <c r="G225" s="62"/>
      <c r="H225" s="312">
        <f t="shared" si="20"/>
        <v>0</v>
      </c>
      <c r="I225" s="313"/>
      <c r="J225" s="314"/>
      <c r="K225" s="315">
        <f t="shared" si="21"/>
        <v>0</v>
      </c>
    </row>
    <row r="226" spans="1:11" s="63" customFormat="1" ht="39" hidden="1">
      <c r="A226" s="316"/>
      <c r="B226" s="317" t="s">
        <v>38</v>
      </c>
      <c r="C226" s="85"/>
      <c r="D226" s="85"/>
      <c r="E226" s="62"/>
      <c r="F226" s="62"/>
      <c r="G226" s="62"/>
      <c r="H226" s="312">
        <f t="shared" si="20"/>
        <v>0</v>
      </c>
      <c r="I226" s="313"/>
      <c r="J226" s="314"/>
      <c r="K226" s="315">
        <f t="shared" si="21"/>
        <v>0</v>
      </c>
    </row>
    <row r="227" spans="1:11" s="63" customFormat="1" ht="39" hidden="1">
      <c r="A227" s="316"/>
      <c r="B227" s="317" t="s">
        <v>39</v>
      </c>
      <c r="C227" s="85"/>
      <c r="D227" s="85"/>
      <c r="E227" s="62"/>
      <c r="F227" s="62"/>
      <c r="G227" s="62"/>
      <c r="H227" s="312">
        <f t="shared" si="20"/>
        <v>0</v>
      </c>
      <c r="I227" s="313"/>
      <c r="J227" s="314"/>
      <c r="K227" s="315">
        <f t="shared" si="21"/>
        <v>0</v>
      </c>
    </row>
    <row r="228" spans="1:11" s="63" customFormat="1" ht="19.5" hidden="1">
      <c r="A228" s="316"/>
      <c r="B228" s="317" t="s">
        <v>40</v>
      </c>
      <c r="C228" s="85"/>
      <c r="D228" s="85"/>
      <c r="E228" s="62"/>
      <c r="F228" s="62"/>
      <c r="G228" s="62"/>
      <c r="H228" s="312">
        <f t="shared" si="20"/>
        <v>0</v>
      </c>
      <c r="I228" s="313"/>
      <c r="J228" s="314"/>
      <c r="K228" s="315">
        <f t="shared" si="21"/>
        <v>0</v>
      </c>
    </row>
    <row r="229" spans="1:11" s="63" customFormat="1" ht="19.5" hidden="1">
      <c r="A229" s="316"/>
      <c r="B229" s="317" t="s">
        <v>41</v>
      </c>
      <c r="C229" s="85"/>
      <c r="D229" s="85"/>
      <c r="E229" s="62"/>
      <c r="F229" s="62"/>
      <c r="G229" s="62"/>
      <c r="H229" s="312">
        <f t="shared" si="20"/>
        <v>0</v>
      </c>
      <c r="I229" s="313"/>
      <c r="J229" s="314"/>
      <c r="K229" s="315">
        <f t="shared" si="21"/>
        <v>0</v>
      </c>
    </row>
    <row r="230" spans="1:11" s="63" customFormat="1" ht="17.25" customHeight="1" hidden="1">
      <c r="A230" s="316"/>
      <c r="B230" s="317" t="s">
        <v>42</v>
      </c>
      <c r="C230" s="85"/>
      <c r="D230" s="85"/>
      <c r="E230" s="62"/>
      <c r="F230" s="62"/>
      <c r="G230" s="62"/>
      <c r="H230" s="312">
        <f t="shared" si="20"/>
        <v>0</v>
      </c>
      <c r="I230" s="313"/>
      <c r="J230" s="314"/>
      <c r="K230" s="315">
        <f t="shared" si="21"/>
        <v>0</v>
      </c>
    </row>
    <row r="231" spans="1:11" s="63" customFormat="1" ht="19.5" hidden="1">
      <c r="A231" s="316"/>
      <c r="B231" s="317" t="s">
        <v>43</v>
      </c>
      <c r="C231" s="85"/>
      <c r="D231" s="85"/>
      <c r="E231" s="62"/>
      <c r="F231" s="62"/>
      <c r="G231" s="62"/>
      <c r="H231" s="312">
        <f t="shared" si="20"/>
        <v>0</v>
      </c>
      <c r="I231" s="313"/>
      <c r="J231" s="314"/>
      <c r="K231" s="315">
        <f t="shared" si="21"/>
        <v>0</v>
      </c>
    </row>
    <row r="232" spans="1:11" s="63" customFormat="1" ht="18.75" customHeight="1" hidden="1">
      <c r="A232" s="316"/>
      <c r="B232" s="317" t="s">
        <v>44</v>
      </c>
      <c r="C232" s="85"/>
      <c r="D232" s="85"/>
      <c r="E232" s="62"/>
      <c r="F232" s="62"/>
      <c r="G232" s="62"/>
      <c r="H232" s="312">
        <f t="shared" si="20"/>
        <v>0</v>
      </c>
      <c r="I232" s="313"/>
      <c r="J232" s="314"/>
      <c r="K232" s="315">
        <f t="shared" si="21"/>
        <v>0</v>
      </c>
    </row>
    <row r="233" spans="1:11" s="63" customFormat="1" ht="19.5" hidden="1">
      <c r="A233" s="316"/>
      <c r="B233" s="317" t="s">
        <v>45</v>
      </c>
      <c r="C233" s="85"/>
      <c r="D233" s="85"/>
      <c r="E233" s="62"/>
      <c r="F233" s="62"/>
      <c r="G233" s="62"/>
      <c r="H233" s="312">
        <f t="shared" si="20"/>
        <v>0</v>
      </c>
      <c r="I233" s="313"/>
      <c r="J233" s="314"/>
      <c r="K233" s="315">
        <f t="shared" si="21"/>
        <v>0</v>
      </c>
    </row>
    <row r="234" spans="1:11" s="63" customFormat="1" ht="39" hidden="1">
      <c r="A234" s="316"/>
      <c r="B234" s="317" t="s">
        <v>0</v>
      </c>
      <c r="C234" s="85"/>
      <c r="D234" s="85"/>
      <c r="E234" s="62"/>
      <c r="F234" s="62"/>
      <c r="G234" s="62"/>
      <c r="H234" s="312">
        <f t="shared" si="20"/>
        <v>0</v>
      </c>
      <c r="I234" s="313"/>
      <c r="J234" s="314"/>
      <c r="K234" s="315">
        <f t="shared" si="21"/>
        <v>0</v>
      </c>
    </row>
    <row r="235" spans="1:11" s="63" customFormat="1" ht="58.5" hidden="1">
      <c r="A235" s="316"/>
      <c r="B235" s="317" t="s">
        <v>58</v>
      </c>
      <c r="C235" s="85"/>
      <c r="D235" s="85"/>
      <c r="E235" s="62"/>
      <c r="F235" s="62"/>
      <c r="G235" s="62"/>
      <c r="H235" s="312">
        <f t="shared" si="20"/>
        <v>0</v>
      </c>
      <c r="I235" s="313"/>
      <c r="J235" s="314"/>
      <c r="K235" s="315">
        <f t="shared" si="21"/>
        <v>0</v>
      </c>
    </row>
    <row r="236" spans="1:11" s="63" customFormat="1" ht="39" hidden="1">
      <c r="A236" s="316"/>
      <c r="B236" s="317" t="s">
        <v>54</v>
      </c>
      <c r="C236" s="85"/>
      <c r="D236" s="85"/>
      <c r="E236" s="62"/>
      <c r="F236" s="62"/>
      <c r="G236" s="62"/>
      <c r="H236" s="312">
        <f t="shared" si="20"/>
        <v>0</v>
      </c>
      <c r="I236" s="313"/>
      <c r="J236" s="314"/>
      <c r="K236" s="315">
        <f t="shared" si="21"/>
        <v>0</v>
      </c>
    </row>
    <row r="237" spans="1:11" s="63" customFormat="1" ht="19.5" hidden="1">
      <c r="A237" s="316"/>
      <c r="B237" s="317" t="s">
        <v>46</v>
      </c>
      <c r="C237" s="85"/>
      <c r="D237" s="85"/>
      <c r="E237" s="62"/>
      <c r="F237" s="62"/>
      <c r="G237" s="62"/>
      <c r="H237" s="312">
        <f t="shared" si="20"/>
        <v>0</v>
      </c>
      <c r="I237" s="313"/>
      <c r="J237" s="314"/>
      <c r="K237" s="315">
        <f t="shared" si="21"/>
        <v>0</v>
      </c>
    </row>
    <row r="238" spans="1:11" s="63" customFormat="1" ht="19.5" hidden="1">
      <c r="A238" s="316"/>
      <c r="B238" s="317" t="s">
        <v>47</v>
      </c>
      <c r="C238" s="85"/>
      <c r="D238" s="85"/>
      <c r="E238" s="62"/>
      <c r="F238" s="62"/>
      <c r="G238" s="62"/>
      <c r="H238" s="312">
        <f t="shared" si="20"/>
        <v>0</v>
      </c>
      <c r="I238" s="313"/>
      <c r="J238" s="314"/>
      <c r="K238" s="315">
        <f t="shared" si="21"/>
        <v>0</v>
      </c>
    </row>
    <row r="239" spans="1:11" s="156" customFormat="1" ht="19.5">
      <c r="A239" s="302">
        <v>602300</v>
      </c>
      <c r="B239" s="303" t="s">
        <v>33</v>
      </c>
      <c r="C239" s="157">
        <v>6786.7</v>
      </c>
      <c r="D239" s="157"/>
      <c r="E239" s="158"/>
      <c r="F239" s="158"/>
      <c r="G239" s="158">
        <v>-1.1</v>
      </c>
      <c r="H239" s="306">
        <f t="shared" si="20"/>
        <v>-1.1</v>
      </c>
      <c r="I239" s="307"/>
      <c r="J239" s="308"/>
      <c r="K239" s="309">
        <f t="shared" si="21"/>
        <v>-6787.8</v>
      </c>
    </row>
    <row r="240" spans="1:11" s="156" customFormat="1" ht="58.5" customHeight="1">
      <c r="A240" s="302">
        <v>602400</v>
      </c>
      <c r="B240" s="303" t="s">
        <v>20</v>
      </c>
      <c r="C240" s="157">
        <v>-5962.1</v>
      </c>
      <c r="D240" s="157"/>
      <c r="E240" s="158">
        <v>-13090.5</v>
      </c>
      <c r="F240" s="158"/>
      <c r="G240" s="158">
        <v>-6248.7</v>
      </c>
      <c r="H240" s="318">
        <f t="shared" si="20"/>
        <v>-6248.7</v>
      </c>
      <c r="I240" s="319">
        <f>G240/E240</f>
        <v>0.4773461670677209</v>
      </c>
      <c r="J240" s="320"/>
      <c r="K240" s="321">
        <f t="shared" si="21"/>
        <v>-286.59999999999945</v>
      </c>
    </row>
    <row r="241" spans="1:11" s="159" customFormat="1" ht="0.75" customHeight="1">
      <c r="A241" s="322">
        <v>603000</v>
      </c>
      <c r="B241" s="323" t="s">
        <v>28</v>
      </c>
      <c r="C241" s="324">
        <v>0</v>
      </c>
      <c r="D241" s="324"/>
      <c r="E241" s="325"/>
      <c r="F241" s="325"/>
      <c r="G241" s="325"/>
      <c r="H241" s="326">
        <f t="shared" si="20"/>
        <v>0</v>
      </c>
      <c r="I241" s="327" t="e">
        <f>G241/E241</f>
        <v>#DIV/0!</v>
      </c>
      <c r="J241" s="328"/>
      <c r="K241" s="329">
        <f t="shared" si="21"/>
        <v>0</v>
      </c>
    </row>
    <row r="242" spans="1:11" s="159" customFormat="1" ht="37.5" customHeight="1">
      <c r="A242" s="481" t="s">
        <v>394</v>
      </c>
      <c r="B242" s="482"/>
      <c r="C242" s="330">
        <f>+C213+C241</f>
        <v>-9221.1</v>
      </c>
      <c r="D242" s="330"/>
      <c r="E242" s="330">
        <f>+E213+E241</f>
        <v>4615.5</v>
      </c>
      <c r="F242" s="330"/>
      <c r="G242" s="330">
        <f>+G213+G241</f>
        <v>-12141.4</v>
      </c>
      <c r="H242" s="326">
        <f t="shared" si="20"/>
        <v>-12141.4</v>
      </c>
      <c r="I242" s="327">
        <f>G242/E242</f>
        <v>-2.6305709023941066</v>
      </c>
      <c r="J242" s="328"/>
      <c r="K242" s="329">
        <f t="shared" si="21"/>
        <v>-2920.2999999999993</v>
      </c>
    </row>
    <row r="243" spans="3:11" s="20" customFormat="1" ht="18.75">
      <c r="C243" s="81"/>
      <c r="D243" s="81"/>
      <c r="E243" s="64"/>
      <c r="F243" s="64"/>
      <c r="G243" s="65"/>
      <c r="H243" s="66"/>
      <c r="I243" s="67"/>
      <c r="J243" s="15"/>
      <c r="K243" s="16"/>
    </row>
    <row r="244" spans="1:11" s="423" customFormat="1" ht="20.25">
      <c r="A244" s="483" t="s">
        <v>416</v>
      </c>
      <c r="B244" s="484"/>
      <c r="C244" s="416"/>
      <c r="D244" s="416"/>
      <c r="E244" s="417"/>
      <c r="F244" s="418" t="s">
        <v>417</v>
      </c>
      <c r="G244" s="419"/>
      <c r="H244" s="420"/>
      <c r="I244" s="421"/>
      <c r="J244" s="421"/>
      <c r="K244" s="422"/>
    </row>
    <row r="245" spans="2:11" s="20" customFormat="1" ht="35.25" customHeight="1">
      <c r="B245" s="68"/>
      <c r="C245" s="2"/>
      <c r="D245" s="2"/>
      <c r="G245" s="69"/>
      <c r="H245" s="70"/>
      <c r="I245" s="15"/>
      <c r="J245" s="15"/>
      <c r="K245" s="16"/>
    </row>
    <row r="246" spans="3:11" s="20" customFormat="1" ht="18.75">
      <c r="C246" s="2"/>
      <c r="D246" s="2"/>
      <c r="E246" s="17"/>
      <c r="F246" s="17"/>
      <c r="G246" s="18"/>
      <c r="H246" s="19"/>
      <c r="I246" s="15"/>
      <c r="J246" s="15"/>
      <c r="K246" s="16"/>
    </row>
    <row r="247" spans="3:11" s="20" customFormat="1" ht="18.75">
      <c r="C247" s="2"/>
      <c r="D247" s="2"/>
      <c r="E247" s="17"/>
      <c r="F247" s="17"/>
      <c r="G247" s="18"/>
      <c r="H247" s="19"/>
      <c r="I247" s="15"/>
      <c r="J247" s="15"/>
      <c r="K247" s="16"/>
    </row>
    <row r="248" spans="3:11" s="20" customFormat="1" ht="18.75">
      <c r="C248" s="2"/>
      <c r="D248" s="2"/>
      <c r="E248" s="17"/>
      <c r="F248" s="17"/>
      <c r="G248" s="18"/>
      <c r="H248" s="19"/>
      <c r="I248" s="15"/>
      <c r="J248" s="15"/>
      <c r="K248" s="16"/>
    </row>
    <row r="249" spans="3:11" s="20" customFormat="1" ht="18.75">
      <c r="C249" s="2"/>
      <c r="D249" s="2"/>
      <c r="E249" s="17"/>
      <c r="F249" s="17"/>
      <c r="G249" s="18"/>
      <c r="H249" s="19"/>
      <c r="I249" s="15"/>
      <c r="J249" s="15"/>
      <c r="K249" s="16"/>
    </row>
    <row r="250" spans="3:11" s="20" customFormat="1" ht="18.75">
      <c r="C250" s="2"/>
      <c r="D250" s="2"/>
      <c r="E250" s="17"/>
      <c r="F250" s="17"/>
      <c r="G250" s="18"/>
      <c r="H250" s="19"/>
      <c r="I250" s="15"/>
      <c r="J250" s="15"/>
      <c r="K250" s="16"/>
    </row>
    <row r="251" spans="3:11" s="20" customFormat="1" ht="18.75">
      <c r="C251" s="2"/>
      <c r="D251" s="2"/>
      <c r="E251" s="17"/>
      <c r="F251" s="17"/>
      <c r="G251" s="18"/>
      <c r="H251" s="19"/>
      <c r="I251" s="15"/>
      <c r="J251" s="15"/>
      <c r="K251" s="16"/>
    </row>
    <row r="252" spans="3:11" s="20" customFormat="1" ht="18.75">
      <c r="C252" s="2"/>
      <c r="D252" s="2"/>
      <c r="E252" s="17"/>
      <c r="F252" s="17"/>
      <c r="G252" s="18"/>
      <c r="H252" s="19"/>
      <c r="I252" s="15"/>
      <c r="J252" s="15"/>
      <c r="K252" s="16"/>
    </row>
    <row r="253" spans="3:11" s="20" customFormat="1" ht="18.75">
      <c r="C253" s="2"/>
      <c r="D253" s="2"/>
      <c r="E253" s="17"/>
      <c r="F253" s="17"/>
      <c r="G253" s="18"/>
      <c r="H253" s="19"/>
      <c r="I253" s="15"/>
      <c r="J253" s="15"/>
      <c r="K253" s="16"/>
    </row>
    <row r="254" spans="3:11" s="20" customFormat="1" ht="18.75">
      <c r="C254" s="2"/>
      <c r="D254" s="2"/>
      <c r="E254" s="17"/>
      <c r="F254" s="17"/>
      <c r="G254" s="18"/>
      <c r="H254" s="19"/>
      <c r="I254" s="15"/>
      <c r="J254" s="15"/>
      <c r="K254" s="16"/>
    </row>
    <row r="255" spans="3:11" s="20" customFormat="1" ht="18.75">
      <c r="C255" s="2"/>
      <c r="D255" s="2"/>
      <c r="E255" s="17"/>
      <c r="F255" s="17"/>
      <c r="G255" s="18"/>
      <c r="H255" s="19"/>
      <c r="I255" s="15"/>
      <c r="J255" s="15"/>
      <c r="K255" s="16"/>
    </row>
    <row r="256" spans="3:11" s="20" customFormat="1" ht="18.75">
      <c r="C256" s="2"/>
      <c r="D256" s="2"/>
      <c r="E256" s="17"/>
      <c r="F256" s="17"/>
      <c r="G256" s="18"/>
      <c r="H256" s="19"/>
      <c r="I256" s="15"/>
      <c r="J256" s="15"/>
      <c r="K256" s="16"/>
    </row>
    <row r="257" spans="3:11" s="20" customFormat="1" ht="18.75">
      <c r="C257" s="2"/>
      <c r="D257" s="2"/>
      <c r="E257" s="17"/>
      <c r="F257" s="17"/>
      <c r="G257" s="18"/>
      <c r="H257" s="19"/>
      <c r="I257" s="15"/>
      <c r="J257" s="15"/>
      <c r="K257" s="16"/>
    </row>
    <row r="258" spans="3:11" s="20" customFormat="1" ht="18.75">
      <c r="C258" s="2"/>
      <c r="D258" s="2"/>
      <c r="E258" s="17"/>
      <c r="F258" s="17"/>
      <c r="G258" s="18"/>
      <c r="H258" s="19"/>
      <c r="I258" s="15"/>
      <c r="J258" s="15"/>
      <c r="K258" s="16"/>
    </row>
    <row r="259" spans="3:11" s="20" customFormat="1" ht="18.75">
      <c r="C259" s="2"/>
      <c r="D259" s="2"/>
      <c r="E259" s="17"/>
      <c r="F259" s="17"/>
      <c r="G259" s="18"/>
      <c r="H259" s="19"/>
      <c r="I259" s="15"/>
      <c r="J259" s="15"/>
      <c r="K259" s="16"/>
    </row>
    <row r="260" spans="3:11" s="20" customFormat="1" ht="18.75">
      <c r="C260" s="2"/>
      <c r="D260" s="2"/>
      <c r="E260" s="17"/>
      <c r="F260" s="17"/>
      <c r="G260" s="18"/>
      <c r="H260" s="19"/>
      <c r="I260" s="15"/>
      <c r="J260" s="15"/>
      <c r="K260" s="16"/>
    </row>
    <row r="261" spans="3:11" s="20" customFormat="1" ht="18.75">
      <c r="C261" s="2"/>
      <c r="D261" s="2"/>
      <c r="E261" s="17"/>
      <c r="F261" s="17"/>
      <c r="G261" s="18"/>
      <c r="H261" s="19"/>
      <c r="I261" s="15"/>
      <c r="J261" s="15"/>
      <c r="K261" s="16"/>
    </row>
    <row r="262" spans="3:11" s="20" customFormat="1" ht="18.75">
      <c r="C262" s="2"/>
      <c r="D262" s="2"/>
      <c r="E262" s="17"/>
      <c r="F262" s="17"/>
      <c r="G262" s="18"/>
      <c r="H262" s="19"/>
      <c r="I262" s="15"/>
      <c r="J262" s="15"/>
      <c r="K262" s="16"/>
    </row>
    <row r="263" spans="3:11" s="20" customFormat="1" ht="18.75">
      <c r="C263" s="2"/>
      <c r="D263" s="2"/>
      <c r="E263" s="17"/>
      <c r="F263" s="17"/>
      <c r="G263" s="18"/>
      <c r="H263" s="19"/>
      <c r="I263" s="15"/>
      <c r="J263" s="15"/>
      <c r="K263" s="16"/>
    </row>
    <row r="264" spans="3:11" s="20" customFormat="1" ht="18.75">
      <c r="C264" s="2"/>
      <c r="D264" s="2"/>
      <c r="E264" s="17"/>
      <c r="F264" s="17"/>
      <c r="G264" s="18"/>
      <c r="H264" s="19"/>
      <c r="I264" s="15"/>
      <c r="J264" s="15"/>
      <c r="K264" s="16"/>
    </row>
    <row r="265" spans="3:11" s="20" customFormat="1" ht="18.75">
      <c r="C265" s="2"/>
      <c r="D265" s="2"/>
      <c r="E265" s="17"/>
      <c r="F265" s="17"/>
      <c r="G265" s="18"/>
      <c r="H265" s="19"/>
      <c r="I265" s="15"/>
      <c r="J265" s="15"/>
      <c r="K265" s="16"/>
    </row>
    <row r="266" spans="3:11" s="20" customFormat="1" ht="18.75">
      <c r="C266" s="2"/>
      <c r="D266" s="2"/>
      <c r="E266" s="17"/>
      <c r="F266" s="17"/>
      <c r="G266" s="18"/>
      <c r="H266" s="19"/>
      <c r="I266" s="15"/>
      <c r="J266" s="15"/>
      <c r="K266" s="16"/>
    </row>
    <row r="267" spans="3:11" s="20" customFormat="1" ht="18.75">
      <c r="C267" s="2"/>
      <c r="D267" s="2"/>
      <c r="E267" s="17"/>
      <c r="F267" s="17"/>
      <c r="G267" s="18"/>
      <c r="H267" s="19"/>
      <c r="I267" s="15"/>
      <c r="J267" s="15"/>
      <c r="K267" s="16"/>
    </row>
    <row r="268" spans="3:11" s="20" customFormat="1" ht="18.75">
      <c r="C268" s="2"/>
      <c r="D268" s="2"/>
      <c r="E268" s="17"/>
      <c r="F268" s="17"/>
      <c r="G268" s="18"/>
      <c r="H268" s="19"/>
      <c r="I268" s="15"/>
      <c r="J268" s="15"/>
      <c r="K268" s="16"/>
    </row>
    <row r="269" spans="3:11" s="20" customFormat="1" ht="18.75">
      <c r="C269" s="2"/>
      <c r="D269" s="2"/>
      <c r="E269" s="17"/>
      <c r="F269" s="17"/>
      <c r="G269" s="18"/>
      <c r="H269" s="19"/>
      <c r="I269" s="15"/>
      <c r="J269" s="15"/>
      <c r="K269" s="16"/>
    </row>
  </sheetData>
  <sheetProtection/>
  <mergeCells count="16">
    <mergeCell ref="G3:G4"/>
    <mergeCell ref="A210:K210"/>
    <mergeCell ref="H3:H4"/>
    <mergeCell ref="A6:K6"/>
    <mergeCell ref="A242:B242"/>
    <mergeCell ref="A244:B244"/>
    <mergeCell ref="H1:K1"/>
    <mergeCell ref="A212:K212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55" r:id="rId1"/>
  <headerFooter alignWithMargins="0">
    <oddFooter>&amp;C&amp;P</oddFooter>
  </headerFooter>
  <rowBreaks count="8" manualBreakCount="8">
    <brk id="21" max="10" man="1"/>
    <brk id="38" max="10" man="1"/>
    <brk id="57" max="10" man="1"/>
    <brk id="83" max="10" man="1"/>
    <brk id="104" max="10" man="1"/>
    <brk id="147" max="10" man="1"/>
    <brk id="167" max="10" man="1"/>
    <brk id="1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0"/>
  <sheetViews>
    <sheetView showZeros="0" zoomScale="70" zoomScaleNormal="70" zoomScaleSheetLayoutView="75" zoomScalePageLayoutView="0" workbookViewId="0" topLeftCell="A1">
      <selection activeCell="AD5" sqref="AD4:AD5"/>
    </sheetView>
  </sheetViews>
  <sheetFormatPr defaultColWidth="9.00390625" defaultRowHeight="12.75"/>
  <cols>
    <col min="1" max="1" width="13.625" style="1" customWidth="1"/>
    <col min="2" max="2" width="99.375" style="1" customWidth="1"/>
    <col min="3" max="3" width="18.00390625" style="1" customWidth="1"/>
    <col min="4" max="4" width="16.375" style="1" customWidth="1"/>
    <col min="5" max="5" width="14.75390625" style="4" customWidth="1"/>
    <col min="6" max="6" width="11.125" style="1" customWidth="1"/>
    <col min="7" max="7" width="14.00390625" style="1" customWidth="1"/>
    <col min="8" max="8" width="0.2421875" style="1" customWidth="1"/>
    <col min="9" max="9" width="5.25390625" style="431" customWidth="1"/>
    <col min="10" max="28" width="9.125" style="431" customWidth="1"/>
    <col min="29" max="16384" width="9.125" style="1" customWidth="1"/>
  </cols>
  <sheetData>
    <row r="1" spans="1:28" s="424" customFormat="1" ht="109.5" customHeight="1">
      <c r="A1" s="430"/>
      <c r="B1" s="430"/>
      <c r="C1" s="430"/>
      <c r="D1" s="430"/>
      <c r="E1" s="485" t="s">
        <v>419</v>
      </c>
      <c r="F1" s="485"/>
      <c r="G1" s="485"/>
      <c r="H1" s="485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</row>
    <row r="2" spans="1:9" ht="55.5" customHeight="1">
      <c r="A2" s="474" t="s">
        <v>405</v>
      </c>
      <c r="B2" s="486"/>
      <c r="C2" s="486"/>
      <c r="D2" s="486"/>
      <c r="E2" s="486"/>
      <c r="F2" s="486"/>
      <c r="G2" s="486"/>
      <c r="H2" s="21"/>
      <c r="I2" s="426"/>
    </row>
    <row r="3" spans="1:28" s="3" customFormat="1" ht="115.5" customHeight="1">
      <c r="A3" s="215" t="s">
        <v>1</v>
      </c>
      <c r="B3" s="215" t="s">
        <v>2</v>
      </c>
      <c r="C3" s="216" t="s">
        <v>406</v>
      </c>
      <c r="D3" s="216" t="s">
        <v>313</v>
      </c>
      <c r="E3" s="216" t="s">
        <v>407</v>
      </c>
      <c r="F3" s="215" t="s">
        <v>48</v>
      </c>
      <c r="G3" s="215" t="s">
        <v>382</v>
      </c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</row>
    <row r="4" spans="1:28" s="3" customFormat="1" ht="17.25" customHeight="1">
      <c r="A4" s="215">
        <v>1</v>
      </c>
      <c r="B4" s="215">
        <v>2</v>
      </c>
      <c r="C4" s="216">
        <v>3</v>
      </c>
      <c r="D4" s="216">
        <v>4</v>
      </c>
      <c r="E4" s="216">
        <v>5</v>
      </c>
      <c r="F4" s="215">
        <v>6</v>
      </c>
      <c r="G4" s="215">
        <v>7</v>
      </c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</row>
    <row r="5" spans="1:28" s="3" customFormat="1" ht="24" customHeight="1">
      <c r="A5" s="496" t="s">
        <v>18</v>
      </c>
      <c r="B5" s="497"/>
      <c r="C5" s="497"/>
      <c r="D5" s="497"/>
      <c r="E5" s="497"/>
      <c r="F5" s="497"/>
      <c r="G5" s="497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</row>
    <row r="6" spans="1:28" s="28" customFormat="1" ht="24" customHeight="1">
      <c r="A6" s="218">
        <v>10000000</v>
      </c>
      <c r="B6" s="219" t="s">
        <v>3</v>
      </c>
      <c r="C6" s="332">
        <f aca="true" t="shared" si="0" ref="C6:E7">C7</f>
        <v>52.3</v>
      </c>
      <c r="D6" s="425">
        <f t="shared" si="0"/>
        <v>51</v>
      </c>
      <c r="E6" s="333">
        <f t="shared" si="0"/>
        <v>57.800000000000004</v>
      </c>
      <c r="F6" s="334">
        <f aca="true" t="shared" si="1" ref="F6:F29">IF(D6=0,"",$E6/D6*100)</f>
        <v>113.33333333333336</v>
      </c>
      <c r="G6" s="334">
        <f>E6-C6</f>
        <v>5.500000000000007</v>
      </c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</row>
    <row r="7" spans="1:28" s="29" customFormat="1" ht="23.25" customHeight="1">
      <c r="A7" s="153">
        <v>19000000</v>
      </c>
      <c r="B7" s="114" t="s">
        <v>57</v>
      </c>
      <c r="C7" s="332">
        <f t="shared" si="0"/>
        <v>52.3</v>
      </c>
      <c r="D7" s="333">
        <f t="shared" si="0"/>
        <v>51</v>
      </c>
      <c r="E7" s="335">
        <f t="shared" si="0"/>
        <v>57.800000000000004</v>
      </c>
      <c r="F7" s="336">
        <f t="shared" si="1"/>
        <v>113.33333333333336</v>
      </c>
      <c r="G7" s="334">
        <f aca="true" t="shared" si="2" ref="G7:G88">E7-C7</f>
        <v>5.500000000000007</v>
      </c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</row>
    <row r="8" spans="1:28" s="29" customFormat="1" ht="20.25" customHeight="1">
      <c r="A8" s="110">
        <v>19010000</v>
      </c>
      <c r="B8" s="104" t="s">
        <v>19</v>
      </c>
      <c r="C8" s="337">
        <f>C9+C10+C11</f>
        <v>52.3</v>
      </c>
      <c r="D8" s="337">
        <f>D9+D10+D11</f>
        <v>51</v>
      </c>
      <c r="E8" s="337">
        <f>E9+E10+E11</f>
        <v>57.800000000000004</v>
      </c>
      <c r="F8" s="338">
        <f t="shared" si="1"/>
        <v>113.33333333333336</v>
      </c>
      <c r="G8" s="339">
        <f t="shared" si="2"/>
        <v>5.500000000000007</v>
      </c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</row>
    <row r="9" spans="1:28" s="29" customFormat="1" ht="39" customHeight="1">
      <c r="A9" s="109" t="s">
        <v>98</v>
      </c>
      <c r="B9" s="104" t="s">
        <v>73</v>
      </c>
      <c r="C9" s="340">
        <v>29</v>
      </c>
      <c r="D9" s="341">
        <v>28.1</v>
      </c>
      <c r="E9" s="342">
        <v>35.6</v>
      </c>
      <c r="F9" s="338">
        <f t="shared" si="1"/>
        <v>126.69039145907473</v>
      </c>
      <c r="G9" s="339">
        <f t="shared" si="2"/>
        <v>6.600000000000001</v>
      </c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</row>
    <row r="10" spans="1:28" s="6" customFormat="1" ht="40.5" customHeight="1">
      <c r="A10" s="109" t="s">
        <v>99</v>
      </c>
      <c r="B10" s="104" t="s">
        <v>74</v>
      </c>
      <c r="C10" s="340">
        <v>2.6</v>
      </c>
      <c r="D10" s="341">
        <v>2.6</v>
      </c>
      <c r="E10" s="342">
        <v>5.1</v>
      </c>
      <c r="F10" s="338">
        <f t="shared" si="1"/>
        <v>196.15384615384613</v>
      </c>
      <c r="G10" s="339">
        <f t="shared" si="2"/>
        <v>2.4999999999999996</v>
      </c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</row>
    <row r="11" spans="1:28" s="5" customFormat="1" ht="58.5" customHeight="1">
      <c r="A11" s="109" t="s">
        <v>100</v>
      </c>
      <c r="B11" s="104" t="s">
        <v>75</v>
      </c>
      <c r="C11" s="340">
        <v>20.7</v>
      </c>
      <c r="D11" s="343">
        <v>20.3</v>
      </c>
      <c r="E11" s="343">
        <v>17.1</v>
      </c>
      <c r="F11" s="344">
        <f t="shared" si="1"/>
        <v>84.23645320197045</v>
      </c>
      <c r="G11" s="339">
        <f t="shared" si="2"/>
        <v>-3.599999999999998</v>
      </c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</row>
    <row r="12" spans="1:28" s="7" customFormat="1" ht="22.5" customHeight="1">
      <c r="A12" s="218">
        <v>20000000</v>
      </c>
      <c r="B12" s="220" t="s">
        <v>6</v>
      </c>
      <c r="C12" s="245">
        <f>C13+C16</f>
        <v>5442.9</v>
      </c>
      <c r="D12" s="245">
        <f>D13+D16</f>
        <v>1548.5</v>
      </c>
      <c r="E12" s="245">
        <f>E13+E16</f>
        <v>9483.699999999999</v>
      </c>
      <c r="F12" s="89">
        <f t="shared" si="1"/>
        <v>612.44430093639</v>
      </c>
      <c r="G12" s="334">
        <f t="shared" si="2"/>
        <v>4040.7999999999993</v>
      </c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</row>
    <row r="13" spans="1:28" s="5" customFormat="1" ht="27" customHeight="1">
      <c r="A13" s="221">
        <v>24000000</v>
      </c>
      <c r="B13" s="222" t="s">
        <v>80</v>
      </c>
      <c r="C13" s="74">
        <f>C14+C15</f>
        <v>25.2</v>
      </c>
      <c r="D13" s="74">
        <f>D14+D15</f>
        <v>5</v>
      </c>
      <c r="E13" s="74">
        <f>E14+E15</f>
        <v>3.3</v>
      </c>
      <c r="F13" s="272">
        <f t="shared" si="1"/>
        <v>65.99999999999999</v>
      </c>
      <c r="G13" s="334">
        <f t="shared" si="2"/>
        <v>-21.9</v>
      </c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</row>
    <row r="14" spans="1:28" s="5" customFormat="1" ht="57" customHeight="1">
      <c r="A14" s="223">
        <v>24062100</v>
      </c>
      <c r="B14" s="224" t="s">
        <v>115</v>
      </c>
      <c r="C14" s="340">
        <v>25.2</v>
      </c>
      <c r="D14" s="73">
        <v>5</v>
      </c>
      <c r="E14" s="73">
        <v>3.3</v>
      </c>
      <c r="F14" s="345">
        <f t="shared" si="1"/>
        <v>65.99999999999999</v>
      </c>
      <c r="G14" s="339">
        <f t="shared" si="2"/>
        <v>-21.9</v>
      </c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</row>
    <row r="15" spans="1:28" s="5" customFormat="1" ht="40.5" customHeight="1" hidden="1">
      <c r="A15" s="151">
        <v>24170000</v>
      </c>
      <c r="B15" s="152" t="s">
        <v>160</v>
      </c>
      <c r="C15" s="346"/>
      <c r="D15" s="73">
        <v>0</v>
      </c>
      <c r="E15" s="73">
        <v>0</v>
      </c>
      <c r="F15" s="345">
        <f t="shared" si="1"/>
      </c>
      <c r="G15" s="334">
        <f t="shared" si="2"/>
        <v>0</v>
      </c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</row>
    <row r="16" spans="1:28" s="5" customFormat="1" ht="20.25" customHeight="1">
      <c r="A16" s="225">
        <v>25000000</v>
      </c>
      <c r="B16" s="226" t="s">
        <v>10</v>
      </c>
      <c r="C16" s="347">
        <v>5417.7</v>
      </c>
      <c r="D16" s="348">
        <v>1543.5</v>
      </c>
      <c r="E16" s="348">
        <v>9480.4</v>
      </c>
      <c r="F16" s="345">
        <f>IF(D16=0,"",$E16/D16*100)</f>
        <v>614.2144476838354</v>
      </c>
      <c r="G16" s="334">
        <f t="shared" si="2"/>
        <v>4062.7</v>
      </c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</row>
    <row r="17" spans="1:28" s="5" customFormat="1" ht="20.25" hidden="1">
      <c r="A17" s="227">
        <v>30000000</v>
      </c>
      <c r="B17" s="228" t="s">
        <v>29</v>
      </c>
      <c r="C17" s="349"/>
      <c r="D17" s="350">
        <f>+D18</f>
        <v>0</v>
      </c>
      <c r="E17" s="350">
        <f>+E18</f>
        <v>0</v>
      </c>
      <c r="F17" s="345">
        <f aca="true" t="shared" si="3" ref="F17:F23">IF(D17=0,"",$E17/D17*100)</f>
      </c>
      <c r="G17" s="334">
        <f t="shared" si="2"/>
        <v>0</v>
      </c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</row>
    <row r="18" spans="1:28" s="6" customFormat="1" ht="25.5" customHeight="1" hidden="1" thickBot="1">
      <c r="A18" s="225">
        <v>31010000</v>
      </c>
      <c r="B18" s="229" t="s">
        <v>84</v>
      </c>
      <c r="C18" s="351"/>
      <c r="D18" s="348">
        <v>0</v>
      </c>
      <c r="E18" s="348">
        <v>0</v>
      </c>
      <c r="F18" s="345">
        <f t="shared" si="3"/>
      </c>
      <c r="G18" s="334">
        <f t="shared" si="2"/>
        <v>0</v>
      </c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</row>
    <row r="19" spans="1:28" s="6" customFormat="1" ht="25.5" customHeight="1" hidden="1" thickBot="1">
      <c r="A19" s="230">
        <v>40000000</v>
      </c>
      <c r="B19" s="231" t="s">
        <v>55</v>
      </c>
      <c r="C19" s="352"/>
      <c r="D19" s="353">
        <f>D20</f>
        <v>0</v>
      </c>
      <c r="E19" s="353">
        <f>E20</f>
        <v>0</v>
      </c>
      <c r="F19" s="345">
        <f t="shared" si="3"/>
      </c>
      <c r="G19" s="334">
        <f t="shared" si="2"/>
        <v>0</v>
      </c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</row>
    <row r="20" spans="1:28" s="6" customFormat="1" ht="25.5" customHeight="1" hidden="1">
      <c r="A20" s="153">
        <v>41030000</v>
      </c>
      <c r="B20" s="114" t="s">
        <v>9</v>
      </c>
      <c r="C20" s="354"/>
      <c r="D20" s="348">
        <f>D21+D22</f>
        <v>0</v>
      </c>
      <c r="E20" s="348">
        <f>E21</f>
        <v>0</v>
      </c>
      <c r="F20" s="345">
        <f t="shared" si="3"/>
      </c>
      <c r="G20" s="334">
        <f t="shared" si="2"/>
        <v>0</v>
      </c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</row>
    <row r="21" spans="1:28" s="6" customFormat="1" ht="15" customHeight="1" hidden="1">
      <c r="A21" s="154"/>
      <c r="B21" s="232"/>
      <c r="C21" s="355"/>
      <c r="D21" s="348">
        <v>0</v>
      </c>
      <c r="E21" s="348">
        <v>0</v>
      </c>
      <c r="F21" s="345">
        <f t="shared" si="3"/>
      </c>
      <c r="G21" s="334">
        <f t="shared" si="2"/>
        <v>0</v>
      </c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</row>
    <row r="22" spans="1:28" s="6" customFormat="1" ht="16.5" customHeight="1" hidden="1" thickBot="1">
      <c r="A22" s="154"/>
      <c r="B22" s="233"/>
      <c r="C22" s="356"/>
      <c r="D22" s="348">
        <v>0</v>
      </c>
      <c r="E22" s="348">
        <v>0</v>
      </c>
      <c r="F22" s="345">
        <f t="shared" si="3"/>
      </c>
      <c r="G22" s="334">
        <f t="shared" si="2"/>
        <v>0</v>
      </c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</row>
    <row r="23" spans="1:28" s="6" customFormat="1" ht="24.75" customHeight="1">
      <c r="A23" s="153">
        <v>30000000</v>
      </c>
      <c r="B23" s="234" t="s">
        <v>29</v>
      </c>
      <c r="C23" s="348">
        <f>C24</f>
        <v>0</v>
      </c>
      <c r="D23" s="348">
        <f>D24+D25</f>
        <v>677.2</v>
      </c>
      <c r="E23" s="348">
        <f>E24+E25</f>
        <v>709.4000000000001</v>
      </c>
      <c r="F23" s="345">
        <f t="shared" si="3"/>
        <v>104.75487300649735</v>
      </c>
      <c r="G23" s="334">
        <f t="shared" si="2"/>
        <v>709.4000000000001</v>
      </c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</row>
    <row r="24" spans="1:28" s="6" customFormat="1" ht="40.5" customHeight="1">
      <c r="A24" s="110">
        <v>31030000</v>
      </c>
      <c r="B24" s="155" t="s">
        <v>371</v>
      </c>
      <c r="C24" s="357"/>
      <c r="D24" s="348">
        <v>677.2</v>
      </c>
      <c r="E24" s="348">
        <v>677.2</v>
      </c>
      <c r="F24" s="345">
        <f>IF(D24=0,"",$E24/D24*100)</f>
        <v>100</v>
      </c>
      <c r="G24" s="339">
        <f>E24-C24</f>
        <v>677.2</v>
      </c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</row>
    <row r="25" spans="1:28" s="6" customFormat="1" ht="81" customHeight="1">
      <c r="A25" s="110">
        <v>33010100</v>
      </c>
      <c r="B25" s="155" t="s">
        <v>415</v>
      </c>
      <c r="C25" s="357"/>
      <c r="D25" s="348"/>
      <c r="E25" s="348">
        <v>32.2</v>
      </c>
      <c r="F25" s="345">
        <f>IF(D25=0,"",$E25/D25*100)</f>
      </c>
      <c r="G25" s="339">
        <f>E25-C25</f>
        <v>32.2</v>
      </c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</row>
    <row r="26" spans="1:28" s="30" customFormat="1" ht="23.25" customHeight="1">
      <c r="A26" s="235">
        <v>50000000</v>
      </c>
      <c r="B26" s="465" t="s">
        <v>195</v>
      </c>
      <c r="C26" s="358">
        <f>C27</f>
        <v>100</v>
      </c>
      <c r="D26" s="359">
        <f>D27</f>
        <v>50</v>
      </c>
      <c r="E26" s="359">
        <f>E27</f>
        <v>0</v>
      </c>
      <c r="F26" s="89">
        <f t="shared" si="1"/>
        <v>0</v>
      </c>
      <c r="G26" s="334">
        <f t="shared" si="2"/>
        <v>-100</v>
      </c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</row>
    <row r="27" spans="1:28" s="6" customFormat="1" ht="58.5" customHeight="1">
      <c r="A27" s="225">
        <v>50000000</v>
      </c>
      <c r="B27" s="229" t="s">
        <v>399</v>
      </c>
      <c r="C27" s="360">
        <v>100</v>
      </c>
      <c r="D27" s="348">
        <v>50</v>
      </c>
      <c r="E27" s="348">
        <v>0</v>
      </c>
      <c r="F27" s="345">
        <f t="shared" si="1"/>
        <v>0</v>
      </c>
      <c r="G27" s="339">
        <f t="shared" si="2"/>
        <v>-100</v>
      </c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</row>
    <row r="28" spans="1:28" s="8" customFormat="1" ht="24.75" customHeight="1">
      <c r="A28" s="489" t="s">
        <v>56</v>
      </c>
      <c r="B28" s="490"/>
      <c r="C28" s="258">
        <f>C6+C12+C17+C19+C26+C23</f>
        <v>5595.2</v>
      </c>
      <c r="D28" s="258">
        <f>D6+D12+D17+D19+D26+D23</f>
        <v>2326.7</v>
      </c>
      <c r="E28" s="258">
        <f>E6+E12+E17+E19+E26+E23</f>
        <v>10250.899999999998</v>
      </c>
      <c r="F28" s="361">
        <f t="shared" si="1"/>
        <v>440.5767825675849</v>
      </c>
      <c r="G28" s="362">
        <f t="shared" si="2"/>
        <v>4655.699999999998</v>
      </c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</row>
    <row r="29" spans="1:28" s="9" customFormat="1" ht="30.75" customHeight="1">
      <c r="A29" s="491" t="s">
        <v>21</v>
      </c>
      <c r="B29" s="492"/>
      <c r="C29" s="363">
        <f>C28</f>
        <v>5595.2</v>
      </c>
      <c r="D29" s="80">
        <f>D28</f>
        <v>2326.7</v>
      </c>
      <c r="E29" s="80">
        <f>E28</f>
        <v>10250.899999999998</v>
      </c>
      <c r="F29" s="364">
        <f t="shared" si="1"/>
        <v>440.5767825675849</v>
      </c>
      <c r="G29" s="362">
        <f t="shared" si="2"/>
        <v>4655.699999999998</v>
      </c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</row>
    <row r="30" spans="1:28" s="25" customFormat="1" ht="24.75" customHeight="1">
      <c r="A30" s="488" t="s">
        <v>23</v>
      </c>
      <c r="B30" s="482"/>
      <c r="C30" s="482"/>
      <c r="D30" s="482"/>
      <c r="E30" s="482"/>
      <c r="F30" s="482"/>
      <c r="G30" s="482"/>
      <c r="H30" s="24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</row>
    <row r="31" spans="1:28" s="163" customFormat="1" ht="20.25">
      <c r="A31" s="236" t="s">
        <v>137</v>
      </c>
      <c r="B31" s="237" t="s">
        <v>24</v>
      </c>
      <c r="C31" s="365">
        <f>C32+C33</f>
        <v>163.7</v>
      </c>
      <c r="D31" s="365">
        <f>D32+D33</f>
        <v>124.6</v>
      </c>
      <c r="E31" s="365">
        <f>E32+E33</f>
        <v>54.5</v>
      </c>
      <c r="F31" s="366">
        <f aca="true" t="shared" si="4" ref="F31:F90">IF(D31=0,"",IF(($E31/D31*100)&gt;=200,"В/100",$E31/D31*100))</f>
        <v>43.73996789727127</v>
      </c>
      <c r="G31" s="367">
        <f t="shared" si="2"/>
        <v>-109.19999999999999</v>
      </c>
      <c r="H31" s="16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</row>
    <row r="32" spans="1:28" s="161" customFormat="1" ht="60.75">
      <c r="A32" s="164" t="s">
        <v>196</v>
      </c>
      <c r="B32" s="171" t="s">
        <v>197</v>
      </c>
      <c r="C32" s="368">
        <v>153.7</v>
      </c>
      <c r="D32" s="369">
        <v>124.6</v>
      </c>
      <c r="E32" s="369">
        <v>54.5</v>
      </c>
      <c r="F32" s="370">
        <f t="shared" si="4"/>
        <v>43.73996789727127</v>
      </c>
      <c r="G32" s="371">
        <f t="shared" si="2"/>
        <v>-99.19999999999999</v>
      </c>
      <c r="H32" s="160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</row>
    <row r="33" spans="1:28" s="166" customFormat="1" ht="20.25">
      <c r="A33" s="164">
        <v>180</v>
      </c>
      <c r="B33" s="165" t="s">
        <v>201</v>
      </c>
      <c r="C33" s="372">
        <v>10</v>
      </c>
      <c r="D33" s="369"/>
      <c r="E33" s="369"/>
      <c r="F33" s="370">
        <f t="shared" si="4"/>
      </c>
      <c r="G33" s="371">
        <f t="shared" si="2"/>
        <v>-10</v>
      </c>
      <c r="H33" s="427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</row>
    <row r="34" spans="1:28" s="175" customFormat="1" ht="20.25">
      <c r="A34" s="176" t="s">
        <v>138</v>
      </c>
      <c r="B34" s="177" t="s">
        <v>25</v>
      </c>
      <c r="C34" s="373">
        <f>C35+C36+C37+C39+C41+C43+C44+C45+C49+C42+C40+C46+C47+C48+C38</f>
        <v>2107.5</v>
      </c>
      <c r="D34" s="373">
        <f>D35+D36+D37+D39+D41+D43+D44+D45+D49+D42+D40+D46+D47+D48+D38</f>
        <v>5988.999999999999</v>
      </c>
      <c r="E34" s="373">
        <f>E35+E36+E37+E39+E41+E43+E44+E45+E49+E42+E40+E46+E47+E48+E38</f>
        <v>5617.000000000001</v>
      </c>
      <c r="F34" s="374">
        <f t="shared" si="4"/>
        <v>93.78861245616967</v>
      </c>
      <c r="G34" s="375">
        <f t="shared" si="2"/>
        <v>3509.500000000001</v>
      </c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</row>
    <row r="35" spans="1:28" s="169" customFormat="1" ht="20.25">
      <c r="A35" s="167" t="s">
        <v>204</v>
      </c>
      <c r="B35" s="168" t="s">
        <v>205</v>
      </c>
      <c r="C35" s="405">
        <v>248</v>
      </c>
      <c r="D35" s="406">
        <v>451.7</v>
      </c>
      <c r="E35" s="407">
        <v>423.8</v>
      </c>
      <c r="F35" s="408">
        <f t="shared" si="4"/>
        <v>93.82333407128625</v>
      </c>
      <c r="G35" s="409">
        <f t="shared" si="2"/>
        <v>175.8</v>
      </c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</row>
    <row r="36" spans="1:28" s="169" customFormat="1" ht="20.25">
      <c r="A36" s="170" t="s">
        <v>224</v>
      </c>
      <c r="B36" s="171" t="s">
        <v>225</v>
      </c>
      <c r="C36" s="376">
        <v>992.8</v>
      </c>
      <c r="D36" s="377">
        <v>5155.3</v>
      </c>
      <c r="E36" s="378">
        <v>4987.1</v>
      </c>
      <c r="F36" s="408">
        <f t="shared" si="4"/>
        <v>96.73733827323338</v>
      </c>
      <c r="G36" s="371">
        <f t="shared" si="2"/>
        <v>3994.3</v>
      </c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</row>
    <row r="37" spans="1:28" s="31" customFormat="1" ht="20.25" hidden="1">
      <c r="A37" s="47" t="s">
        <v>304</v>
      </c>
      <c r="B37" s="48" t="s">
        <v>225</v>
      </c>
      <c r="C37" s="410"/>
      <c r="D37" s="411"/>
      <c r="E37" s="412"/>
      <c r="F37" s="413">
        <f t="shared" si="4"/>
      </c>
      <c r="G37" s="339">
        <f t="shared" si="2"/>
        <v>0</v>
      </c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</row>
    <row r="38" spans="1:28" s="169" customFormat="1" ht="20.25">
      <c r="A38" s="170">
        <v>1041</v>
      </c>
      <c r="B38" s="171" t="s">
        <v>225</v>
      </c>
      <c r="C38" s="376">
        <v>119.9</v>
      </c>
      <c r="D38" s="377"/>
      <c r="E38" s="378"/>
      <c r="F38" s="408">
        <f t="shared" si="4"/>
      </c>
      <c r="G38" s="371">
        <f t="shared" si="2"/>
        <v>-119.9</v>
      </c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</row>
    <row r="39" spans="1:28" s="169" customFormat="1" ht="40.5">
      <c r="A39" s="164" t="s">
        <v>206</v>
      </c>
      <c r="B39" s="171" t="s">
        <v>207</v>
      </c>
      <c r="C39" s="376">
        <v>95.7</v>
      </c>
      <c r="D39" s="377">
        <v>18.2</v>
      </c>
      <c r="E39" s="378">
        <v>12.9</v>
      </c>
      <c r="F39" s="408">
        <f t="shared" si="4"/>
        <v>70.87912087912088</v>
      </c>
      <c r="G39" s="371">
        <f t="shared" si="2"/>
        <v>-82.8</v>
      </c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</row>
    <row r="40" spans="1:28" s="169" customFormat="1" ht="20.25">
      <c r="A40" s="164">
        <v>1141</v>
      </c>
      <c r="B40" s="171" t="s">
        <v>229</v>
      </c>
      <c r="C40" s="376">
        <v>72.9</v>
      </c>
      <c r="D40" s="377">
        <v>228.9</v>
      </c>
      <c r="E40" s="378">
        <v>172.1</v>
      </c>
      <c r="F40" s="408">
        <f t="shared" si="4"/>
        <v>75.18567059851463</v>
      </c>
      <c r="G40" s="371">
        <f t="shared" si="2"/>
        <v>99.19999999999999</v>
      </c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</row>
    <row r="41" spans="1:28" s="169" customFormat="1" ht="20.25">
      <c r="A41" s="164" t="s">
        <v>208</v>
      </c>
      <c r="B41" s="171" t="s">
        <v>209</v>
      </c>
      <c r="C41" s="376">
        <v>56.5</v>
      </c>
      <c r="D41" s="377">
        <v>60</v>
      </c>
      <c r="E41" s="378">
        <v>21.1</v>
      </c>
      <c r="F41" s="408">
        <f t="shared" si="4"/>
        <v>35.16666666666667</v>
      </c>
      <c r="G41" s="371">
        <f t="shared" si="2"/>
        <v>-35.4</v>
      </c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</row>
    <row r="42" spans="1:28" s="31" customFormat="1" ht="20.25" hidden="1">
      <c r="A42" s="49">
        <v>1141</v>
      </c>
      <c r="B42" s="48" t="s">
        <v>229</v>
      </c>
      <c r="C42" s="410"/>
      <c r="D42" s="411"/>
      <c r="E42" s="412"/>
      <c r="F42" s="413">
        <f t="shared" si="4"/>
      </c>
      <c r="G42" s="339">
        <f t="shared" si="2"/>
        <v>0</v>
      </c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</row>
    <row r="43" spans="1:28" s="31" customFormat="1" ht="40.5" hidden="1">
      <c r="A43" s="49" t="s">
        <v>232</v>
      </c>
      <c r="B43" s="48" t="s">
        <v>233</v>
      </c>
      <c r="C43" s="410"/>
      <c r="D43" s="411"/>
      <c r="E43" s="412"/>
      <c r="F43" s="413">
        <f t="shared" si="4"/>
      </c>
      <c r="G43" s="339">
        <f t="shared" si="2"/>
        <v>0</v>
      </c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</row>
    <row r="44" spans="1:28" s="31" customFormat="1" ht="60.75" hidden="1">
      <c r="A44" s="49" t="s">
        <v>236</v>
      </c>
      <c r="B44" s="48" t="s">
        <v>237</v>
      </c>
      <c r="C44" s="410"/>
      <c r="D44" s="411"/>
      <c r="E44" s="412"/>
      <c r="F44" s="413">
        <f t="shared" si="4"/>
      </c>
      <c r="G44" s="339">
        <f t="shared" si="2"/>
        <v>0</v>
      </c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</row>
    <row r="45" spans="1:28" s="31" customFormat="1" ht="60.75" hidden="1">
      <c r="A45" s="49" t="s">
        <v>238</v>
      </c>
      <c r="B45" s="48" t="s">
        <v>239</v>
      </c>
      <c r="C45" s="410"/>
      <c r="D45" s="411"/>
      <c r="E45" s="412"/>
      <c r="F45" s="413">
        <f t="shared" si="4"/>
      </c>
      <c r="G45" s="339">
        <f t="shared" si="2"/>
        <v>0</v>
      </c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</row>
    <row r="46" spans="1:28" s="169" customFormat="1" ht="40.5">
      <c r="A46" s="172">
        <v>1151</v>
      </c>
      <c r="B46" s="173" t="s">
        <v>233</v>
      </c>
      <c r="C46" s="376">
        <v>25</v>
      </c>
      <c r="D46" s="377"/>
      <c r="E46" s="378"/>
      <c r="F46" s="408">
        <f t="shared" si="4"/>
      </c>
      <c r="G46" s="371">
        <f t="shared" si="2"/>
        <v>-25</v>
      </c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</row>
    <row r="47" spans="1:28" s="169" customFormat="1" ht="57.75" customHeight="1">
      <c r="A47" s="172">
        <v>1181</v>
      </c>
      <c r="B47" s="173" t="s">
        <v>403</v>
      </c>
      <c r="C47" s="376">
        <v>43.5</v>
      </c>
      <c r="D47" s="377"/>
      <c r="E47" s="378"/>
      <c r="F47" s="408">
        <f t="shared" si="4"/>
      </c>
      <c r="G47" s="371">
        <f t="shared" si="2"/>
        <v>-43.5</v>
      </c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</row>
    <row r="48" spans="1:28" s="169" customFormat="1" ht="60.75">
      <c r="A48" s="172">
        <v>1182</v>
      </c>
      <c r="B48" s="173" t="s">
        <v>239</v>
      </c>
      <c r="C48" s="376">
        <v>391.7</v>
      </c>
      <c r="D48" s="377"/>
      <c r="E48" s="378"/>
      <c r="F48" s="408">
        <f t="shared" si="4"/>
      </c>
      <c r="G48" s="371">
        <f t="shared" si="2"/>
        <v>-391.7</v>
      </c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</row>
    <row r="49" spans="1:28" s="161" customFormat="1" ht="64.5" customHeight="1">
      <c r="A49" s="172" t="s">
        <v>240</v>
      </c>
      <c r="B49" s="174" t="s">
        <v>241</v>
      </c>
      <c r="C49" s="376">
        <v>61.5</v>
      </c>
      <c r="D49" s="377">
        <v>74.9</v>
      </c>
      <c r="E49" s="378"/>
      <c r="F49" s="379">
        <f t="shared" si="4"/>
        <v>0</v>
      </c>
      <c r="G49" s="380">
        <f t="shared" si="2"/>
        <v>-61.5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</row>
    <row r="50" spans="1:28" s="22" customFormat="1" ht="20.25">
      <c r="A50" s="176" t="s">
        <v>166</v>
      </c>
      <c r="B50" s="177" t="s">
        <v>167</v>
      </c>
      <c r="C50" s="373">
        <f>C52</f>
        <v>1000</v>
      </c>
      <c r="D50" s="373">
        <f>D51</f>
        <v>0</v>
      </c>
      <c r="E50" s="373">
        <f>E51</f>
        <v>0</v>
      </c>
      <c r="F50" s="374">
        <f>IF(D50=0,"",IF(($E50/D50*100)&gt;=200,"В/100",$E50/D50*100))</f>
      </c>
      <c r="G50" s="375">
        <f t="shared" si="2"/>
        <v>-1000</v>
      </c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</row>
    <row r="51" spans="1:28" s="34" customFormat="1" ht="20.25" hidden="1">
      <c r="A51" s="179" t="s">
        <v>214</v>
      </c>
      <c r="B51" s="180" t="s">
        <v>215</v>
      </c>
      <c r="C51" s="381"/>
      <c r="D51" s="382"/>
      <c r="E51" s="382"/>
      <c r="F51" s="383">
        <f>IF(D51=0,"",IF(($E51/D51*100)&gt;=200,"В/100",$E51/D51*100))</f>
      </c>
      <c r="G51" s="375">
        <f t="shared" si="2"/>
        <v>0</v>
      </c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</row>
    <row r="52" spans="1:28" s="34" customFormat="1" ht="20.25">
      <c r="A52" s="179">
        <v>2010</v>
      </c>
      <c r="B52" s="180" t="s">
        <v>215</v>
      </c>
      <c r="C52" s="381">
        <v>1000</v>
      </c>
      <c r="D52" s="382"/>
      <c r="E52" s="382"/>
      <c r="F52" s="383"/>
      <c r="G52" s="384">
        <f t="shared" si="2"/>
        <v>-1000</v>
      </c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</row>
    <row r="53" spans="1:28" s="184" customFormat="1" ht="20.25">
      <c r="A53" s="176" t="s">
        <v>139</v>
      </c>
      <c r="B53" s="177" t="s">
        <v>144</v>
      </c>
      <c r="C53" s="373">
        <f>C54+C58+C57</f>
        <v>836.9</v>
      </c>
      <c r="D53" s="373">
        <f>D54+D58+D57</f>
        <v>1950.1</v>
      </c>
      <c r="E53" s="373">
        <f>E54+E58+E57</f>
        <v>1934.5</v>
      </c>
      <c r="F53" s="374">
        <f t="shared" si="4"/>
        <v>99.20004102353725</v>
      </c>
      <c r="G53" s="375">
        <f t="shared" si="2"/>
        <v>1097.6</v>
      </c>
      <c r="H53" s="428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</row>
    <row r="54" spans="1:28" s="182" customFormat="1" ht="57.75" customHeight="1">
      <c r="A54" s="164" t="s">
        <v>252</v>
      </c>
      <c r="B54" s="181" t="s">
        <v>253</v>
      </c>
      <c r="C54" s="368">
        <v>809.9</v>
      </c>
      <c r="D54" s="369">
        <v>1525.8</v>
      </c>
      <c r="E54" s="369">
        <v>1513.4</v>
      </c>
      <c r="F54" s="370">
        <f t="shared" si="4"/>
        <v>99.18731157425613</v>
      </c>
      <c r="G54" s="371">
        <f t="shared" si="2"/>
        <v>703.5000000000001</v>
      </c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</row>
    <row r="55" spans="1:28" s="32" customFormat="1" ht="20.25" hidden="1">
      <c r="A55" s="47" t="s">
        <v>302</v>
      </c>
      <c r="B55" s="48" t="s">
        <v>303</v>
      </c>
      <c r="C55" s="385"/>
      <c r="D55" s="386"/>
      <c r="E55" s="387"/>
      <c r="F55" s="300">
        <f t="shared" si="4"/>
      </c>
      <c r="G55" s="334">
        <f t="shared" si="2"/>
        <v>0</v>
      </c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</row>
    <row r="56" spans="1:28" s="32" customFormat="1" ht="20.25" hidden="1">
      <c r="A56" s="47" t="s">
        <v>222</v>
      </c>
      <c r="B56" s="48" t="s">
        <v>223</v>
      </c>
      <c r="C56" s="385"/>
      <c r="D56" s="386"/>
      <c r="E56" s="387"/>
      <c r="F56" s="300">
        <f t="shared" si="4"/>
      </c>
      <c r="G56" s="334">
        <f t="shared" si="2"/>
        <v>0</v>
      </c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</row>
    <row r="57" spans="1:28" s="182" customFormat="1" ht="20.25">
      <c r="A57" s="170">
        <v>3133</v>
      </c>
      <c r="B57" s="171" t="s">
        <v>303</v>
      </c>
      <c r="C57" s="372">
        <v>25</v>
      </c>
      <c r="D57" s="369"/>
      <c r="E57" s="369"/>
      <c r="F57" s="370">
        <f t="shared" si="4"/>
      </c>
      <c r="G57" s="371">
        <f t="shared" si="2"/>
        <v>-25</v>
      </c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</row>
    <row r="58" spans="1:28" s="183" customFormat="1" ht="20.25">
      <c r="A58" s="170">
        <v>3210</v>
      </c>
      <c r="B58" s="171" t="s">
        <v>223</v>
      </c>
      <c r="C58" s="372">
        <v>2</v>
      </c>
      <c r="D58" s="369">
        <v>424.3</v>
      </c>
      <c r="E58" s="369">
        <v>421.1</v>
      </c>
      <c r="F58" s="370">
        <f t="shared" si="4"/>
        <v>99.2458166391704</v>
      </c>
      <c r="G58" s="371">
        <f t="shared" si="2"/>
        <v>419.1</v>
      </c>
      <c r="H58" s="42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</row>
    <row r="59" spans="1:28" s="175" customFormat="1" ht="20.25">
      <c r="A59" s="176" t="s">
        <v>140</v>
      </c>
      <c r="B59" s="186" t="s">
        <v>26</v>
      </c>
      <c r="C59" s="373">
        <f>C60+C61</f>
        <v>352</v>
      </c>
      <c r="D59" s="373">
        <f>D60+D61</f>
        <v>1605.4</v>
      </c>
      <c r="E59" s="373">
        <f>E60+E61</f>
        <v>1514.6</v>
      </c>
      <c r="F59" s="374">
        <f t="shared" si="4"/>
        <v>94.34408870063534</v>
      </c>
      <c r="G59" s="375">
        <f t="shared" si="2"/>
        <v>1162.6</v>
      </c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</row>
    <row r="60" spans="1:28" s="185" customFormat="1" ht="20.25">
      <c r="A60" s="187" t="s">
        <v>260</v>
      </c>
      <c r="B60" s="173" t="s">
        <v>261</v>
      </c>
      <c r="C60" s="368">
        <v>84.5</v>
      </c>
      <c r="D60" s="369">
        <v>92</v>
      </c>
      <c r="E60" s="369">
        <v>9.5</v>
      </c>
      <c r="F60" s="383">
        <f t="shared" si="4"/>
        <v>10.326086956521738</v>
      </c>
      <c r="G60" s="384">
        <f t="shared" si="2"/>
        <v>-75</v>
      </c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</row>
    <row r="61" spans="1:28" s="185" customFormat="1" ht="40.5">
      <c r="A61" s="188" t="s">
        <v>262</v>
      </c>
      <c r="B61" s="173" t="s">
        <v>263</v>
      </c>
      <c r="C61" s="368">
        <v>267.5</v>
      </c>
      <c r="D61" s="369">
        <v>1513.4</v>
      </c>
      <c r="E61" s="369">
        <v>1505.1</v>
      </c>
      <c r="F61" s="383">
        <f t="shared" si="4"/>
        <v>99.4515660103079</v>
      </c>
      <c r="G61" s="384">
        <f t="shared" si="2"/>
        <v>1237.6</v>
      </c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</row>
    <row r="62" spans="1:28" s="175" customFormat="1" ht="20.25">
      <c r="A62" s="176" t="s">
        <v>141</v>
      </c>
      <c r="B62" s="186" t="s">
        <v>27</v>
      </c>
      <c r="C62" s="373">
        <f>C63</f>
        <v>8.9</v>
      </c>
      <c r="D62" s="373">
        <f>D63</f>
        <v>148.7</v>
      </c>
      <c r="E62" s="373">
        <f>E63</f>
        <v>148.7</v>
      </c>
      <c r="F62" s="374">
        <f aca="true" t="shared" si="5" ref="F62:F68">IF(D62=0,"",IF(($E62/D62*100)&gt;=200,"В/100",$E62/D62*100))</f>
        <v>100</v>
      </c>
      <c r="G62" s="375">
        <f t="shared" si="2"/>
        <v>139.79999999999998</v>
      </c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</row>
    <row r="63" spans="1:28" s="45" customFormat="1" ht="40.5">
      <c r="A63" s="189" t="s">
        <v>270</v>
      </c>
      <c r="B63" s="190" t="s">
        <v>271</v>
      </c>
      <c r="C63" s="388">
        <v>8.9</v>
      </c>
      <c r="D63" s="382">
        <v>148.7</v>
      </c>
      <c r="E63" s="382">
        <v>148.7</v>
      </c>
      <c r="F63" s="383">
        <f t="shared" si="5"/>
        <v>100</v>
      </c>
      <c r="G63" s="384">
        <f t="shared" si="2"/>
        <v>139.79999999999998</v>
      </c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</row>
    <row r="64" spans="1:28" s="175" customFormat="1" ht="20.25">
      <c r="A64" s="191" t="s">
        <v>142</v>
      </c>
      <c r="B64" s="186" t="s">
        <v>82</v>
      </c>
      <c r="C64" s="373">
        <f>C65+C67</f>
        <v>3928.2</v>
      </c>
      <c r="D64" s="373">
        <f>D65+D66</f>
        <v>10732</v>
      </c>
      <c r="E64" s="373">
        <f>E65+E66</f>
        <v>4368.3</v>
      </c>
      <c r="F64" s="374">
        <f t="shared" si="5"/>
        <v>40.70350354081253</v>
      </c>
      <c r="G64" s="375">
        <f t="shared" si="2"/>
        <v>440.10000000000036</v>
      </c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</row>
    <row r="65" spans="1:28" s="45" customFormat="1" ht="20.25">
      <c r="A65" s="192" t="s">
        <v>180</v>
      </c>
      <c r="B65" s="180" t="s">
        <v>181</v>
      </c>
      <c r="C65" s="389">
        <v>3683.2</v>
      </c>
      <c r="D65" s="382">
        <v>10732</v>
      </c>
      <c r="E65" s="382">
        <v>4368.3</v>
      </c>
      <c r="F65" s="383">
        <f t="shared" si="5"/>
        <v>40.70350354081253</v>
      </c>
      <c r="G65" s="384">
        <f t="shared" si="2"/>
        <v>685.1000000000004</v>
      </c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</row>
    <row r="66" spans="1:28" s="45" customFormat="1" ht="20.25" hidden="1">
      <c r="A66" s="192" t="s">
        <v>300</v>
      </c>
      <c r="B66" s="180" t="s">
        <v>301</v>
      </c>
      <c r="C66" s="389"/>
      <c r="D66" s="382"/>
      <c r="E66" s="382"/>
      <c r="F66" s="383">
        <f t="shared" si="5"/>
      </c>
      <c r="G66" s="375">
        <f t="shared" si="2"/>
        <v>0</v>
      </c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</row>
    <row r="67" spans="1:28" s="45" customFormat="1" ht="42" customHeight="1">
      <c r="A67" s="192">
        <v>6082</v>
      </c>
      <c r="B67" s="173" t="s">
        <v>301</v>
      </c>
      <c r="C67" s="390">
        <v>245</v>
      </c>
      <c r="D67" s="382"/>
      <c r="E67" s="382"/>
      <c r="F67" s="383"/>
      <c r="G67" s="375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</row>
    <row r="68" spans="1:28" s="175" customFormat="1" ht="20.25" customHeight="1">
      <c r="A68" s="176" t="s">
        <v>155</v>
      </c>
      <c r="B68" s="186" t="s">
        <v>156</v>
      </c>
      <c r="C68" s="373">
        <f>C73+C75+C76+C77+C78+C79+C80+C72+C74</f>
        <v>3053.9999999999995</v>
      </c>
      <c r="D68" s="373">
        <f>D73+D75+D76+D77+D78+D79+D80+D72+D74</f>
        <v>2868.2999999999997</v>
      </c>
      <c r="E68" s="373">
        <f>E73+E75+E76+E77+E78+E79+E80+E72+E74</f>
        <v>1725.1</v>
      </c>
      <c r="F68" s="374">
        <f t="shared" si="5"/>
        <v>60.14363908935607</v>
      </c>
      <c r="G68" s="375">
        <f t="shared" si="2"/>
        <v>-1328.8999999999996</v>
      </c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</row>
    <row r="69" spans="1:28" s="23" customFormat="1" ht="20.25" customHeight="1" hidden="1">
      <c r="A69" s="51" t="s">
        <v>292</v>
      </c>
      <c r="B69" s="50" t="s">
        <v>293</v>
      </c>
      <c r="C69" s="385"/>
      <c r="D69" s="391"/>
      <c r="E69" s="392"/>
      <c r="F69" s="393">
        <f t="shared" si="4"/>
      </c>
      <c r="G69" s="394">
        <f t="shared" si="2"/>
        <v>0</v>
      </c>
      <c r="H69" s="35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</row>
    <row r="70" spans="1:28" s="23" customFormat="1" ht="17.25" customHeight="1" hidden="1">
      <c r="A70" s="51" t="s">
        <v>294</v>
      </c>
      <c r="B70" s="50" t="s">
        <v>295</v>
      </c>
      <c r="C70" s="385"/>
      <c r="D70" s="391"/>
      <c r="E70" s="392"/>
      <c r="F70" s="393">
        <f t="shared" si="4"/>
      </c>
      <c r="G70" s="394">
        <f t="shared" si="2"/>
        <v>0</v>
      </c>
      <c r="H70" s="35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</row>
    <row r="71" spans="1:28" s="23" customFormat="1" ht="21.75" customHeight="1" hidden="1">
      <c r="A71" s="51" t="s">
        <v>296</v>
      </c>
      <c r="B71" s="50" t="s">
        <v>297</v>
      </c>
      <c r="C71" s="385"/>
      <c r="D71" s="391"/>
      <c r="E71" s="392"/>
      <c r="F71" s="393">
        <f t="shared" si="4"/>
      </c>
      <c r="G71" s="394">
        <f t="shared" si="2"/>
        <v>0</v>
      </c>
      <c r="H71" s="35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</row>
    <row r="72" spans="1:28" s="42" customFormat="1" ht="21.75" customHeight="1">
      <c r="A72" s="187">
        <v>7321</v>
      </c>
      <c r="B72" s="173" t="s">
        <v>293</v>
      </c>
      <c r="C72" s="368">
        <v>731.6</v>
      </c>
      <c r="D72" s="382"/>
      <c r="E72" s="382"/>
      <c r="F72" s="374">
        <f>IF(D72=0,"",IF(($E72/D72*100)&gt;=200,"В/100",$E72/D72*100))</f>
      </c>
      <c r="G72" s="384">
        <f t="shared" si="2"/>
        <v>-731.6</v>
      </c>
      <c r="H72" s="193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</row>
    <row r="73" spans="1:28" s="42" customFormat="1" ht="21.75" customHeight="1">
      <c r="A73" s="187">
        <v>7322</v>
      </c>
      <c r="B73" s="173" t="s">
        <v>295</v>
      </c>
      <c r="C73" s="368">
        <v>325.8</v>
      </c>
      <c r="D73" s="382">
        <v>1750</v>
      </c>
      <c r="E73" s="382">
        <v>1393.8</v>
      </c>
      <c r="F73" s="383">
        <f>IF(D73=0,"",IF(($E73/D73*100)&gt;=200,"В/100",$E73/D73*100))</f>
        <v>79.64571428571429</v>
      </c>
      <c r="G73" s="384">
        <f t="shared" si="2"/>
        <v>1068</v>
      </c>
      <c r="H73" s="193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</row>
    <row r="74" spans="1:28" s="42" customFormat="1" ht="21.75" customHeight="1">
      <c r="A74" s="187">
        <v>7325</v>
      </c>
      <c r="B74" s="173" t="s">
        <v>297</v>
      </c>
      <c r="C74" s="372">
        <v>110.7</v>
      </c>
      <c r="D74" s="382"/>
      <c r="E74" s="382"/>
      <c r="F74" s="374">
        <f>IF(D74=0,"",IF(($E74/D74*100)&gt;=200,"В/100",$E74/D74*100))</f>
      </c>
      <c r="G74" s="384">
        <f t="shared" si="2"/>
        <v>-110.7</v>
      </c>
      <c r="H74" s="193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</row>
    <row r="75" spans="1:28" s="42" customFormat="1" ht="21.75" customHeight="1">
      <c r="A75" s="188" t="s">
        <v>298</v>
      </c>
      <c r="B75" s="173" t="s">
        <v>299</v>
      </c>
      <c r="C75" s="368"/>
      <c r="D75" s="382">
        <v>160</v>
      </c>
      <c r="E75" s="382"/>
      <c r="F75" s="383">
        <f>IF(D75=0,"",IF(($E75/D75*100)&gt;=200,"В/100",$E75/D75*100))</f>
        <v>0</v>
      </c>
      <c r="G75" s="384">
        <f t="shared" si="2"/>
        <v>0</v>
      </c>
      <c r="H75" s="193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</row>
    <row r="76" spans="1:28" s="42" customFormat="1" ht="39" customHeight="1">
      <c r="A76" s="188">
        <v>7351</v>
      </c>
      <c r="B76" s="173" t="s">
        <v>375</v>
      </c>
      <c r="C76" s="368"/>
      <c r="D76" s="382">
        <v>113.5</v>
      </c>
      <c r="E76" s="382"/>
      <c r="F76" s="383">
        <f>IF(D76=0,"",IF(($E76/D76*100)&gt;=200,"В/100",$E76/D76*100))</f>
        <v>0</v>
      </c>
      <c r="G76" s="384">
        <f t="shared" si="2"/>
        <v>0</v>
      </c>
      <c r="H76" s="193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</row>
    <row r="77" spans="1:28" s="42" customFormat="1" ht="37.5" customHeight="1">
      <c r="A77" s="188">
        <v>7363</v>
      </c>
      <c r="B77" s="173" t="s">
        <v>309</v>
      </c>
      <c r="C77" s="368">
        <v>1836.3</v>
      </c>
      <c r="D77" s="382">
        <v>4.6</v>
      </c>
      <c r="E77" s="382">
        <v>4.6</v>
      </c>
      <c r="F77" s="383">
        <f t="shared" si="4"/>
        <v>100</v>
      </c>
      <c r="G77" s="384">
        <f t="shared" si="2"/>
        <v>-1831.7</v>
      </c>
      <c r="H77" s="193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</row>
    <row r="78" spans="1:28" s="42" customFormat="1" ht="39" customHeight="1">
      <c r="A78" s="188" t="s">
        <v>186</v>
      </c>
      <c r="B78" s="173" t="s">
        <v>188</v>
      </c>
      <c r="C78" s="368">
        <v>49.6</v>
      </c>
      <c r="D78" s="382">
        <v>399</v>
      </c>
      <c r="E78" s="382"/>
      <c r="F78" s="383">
        <f>IF(D78=0,"",IF(($E78/D78*100)&gt;=200,"В/100",$E78/D78*100))</f>
        <v>0</v>
      </c>
      <c r="G78" s="384">
        <f t="shared" si="2"/>
        <v>-49.6</v>
      </c>
      <c r="H78" s="193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</row>
    <row r="79" spans="1:28" s="42" customFormat="1" ht="25.5" customHeight="1">
      <c r="A79" s="188">
        <v>7610</v>
      </c>
      <c r="B79" s="194" t="s">
        <v>279</v>
      </c>
      <c r="C79" s="368"/>
      <c r="D79" s="382">
        <v>326.7</v>
      </c>
      <c r="E79" s="382">
        <v>326.7</v>
      </c>
      <c r="F79" s="383">
        <f>IF(D79=0,"",IF(($E79/D79*100)&gt;=200,"В/100",$E79/D79*100))</f>
        <v>100</v>
      </c>
      <c r="G79" s="384">
        <f t="shared" si="2"/>
        <v>326.7</v>
      </c>
      <c r="H79" s="193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</row>
    <row r="80" spans="1:28" s="42" customFormat="1" ht="96.75" customHeight="1">
      <c r="A80" s="188">
        <v>7691</v>
      </c>
      <c r="B80" s="173" t="s">
        <v>376</v>
      </c>
      <c r="C80" s="368"/>
      <c r="D80" s="382">
        <v>114.5</v>
      </c>
      <c r="E80" s="382"/>
      <c r="F80" s="374">
        <f>IF(D80=0,"",IF(($E80/D80*100)&gt;=200,"В/100",$E80/D80*100))</f>
        <v>0</v>
      </c>
      <c r="G80" s="375">
        <f t="shared" si="2"/>
        <v>0</v>
      </c>
      <c r="H80" s="193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</row>
    <row r="81" spans="1:28" s="37" customFormat="1" ht="23.25" customHeight="1">
      <c r="A81" s="191" t="s">
        <v>143</v>
      </c>
      <c r="B81" s="195" t="s">
        <v>147</v>
      </c>
      <c r="C81" s="195">
        <f>C87+C88+C85+C86</f>
        <v>50.4</v>
      </c>
      <c r="D81" s="395">
        <f>D85+D86+D87+D88</f>
        <v>1099.2</v>
      </c>
      <c r="E81" s="395">
        <f>E87+E88+E85+E86</f>
        <v>1055.7</v>
      </c>
      <c r="F81" s="374">
        <f t="shared" si="4"/>
        <v>96.04257641921397</v>
      </c>
      <c r="G81" s="375">
        <f t="shared" si="2"/>
        <v>1005.3000000000001</v>
      </c>
      <c r="H81" s="36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</row>
    <row r="82" spans="1:28" s="39" customFormat="1" ht="38.25" customHeight="1" hidden="1">
      <c r="A82" s="51" t="s">
        <v>282</v>
      </c>
      <c r="B82" s="50" t="s">
        <v>283</v>
      </c>
      <c r="C82" s="385"/>
      <c r="D82" s="386"/>
      <c r="E82" s="387"/>
      <c r="F82" s="393">
        <f t="shared" si="4"/>
      </c>
      <c r="G82" s="394">
        <f t="shared" si="2"/>
        <v>0</v>
      </c>
      <c r="H82" s="38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</row>
    <row r="83" spans="1:28" s="39" customFormat="1" ht="24.75" customHeight="1" hidden="1">
      <c r="A83" s="51">
        <v>8130</v>
      </c>
      <c r="B83" s="50" t="s">
        <v>285</v>
      </c>
      <c r="C83" s="385"/>
      <c r="D83" s="386"/>
      <c r="E83" s="387"/>
      <c r="F83" s="393">
        <f t="shared" si="4"/>
      </c>
      <c r="G83" s="394">
        <f t="shared" si="2"/>
        <v>0</v>
      </c>
      <c r="H83" s="38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</row>
    <row r="84" spans="1:28" s="39" customFormat="1" ht="20.25" customHeight="1" hidden="1">
      <c r="A84" s="51" t="s">
        <v>288</v>
      </c>
      <c r="B84" s="50" t="s">
        <v>289</v>
      </c>
      <c r="C84" s="385"/>
      <c r="D84" s="386"/>
      <c r="E84" s="387"/>
      <c r="F84" s="393">
        <f t="shared" si="4"/>
      </c>
      <c r="G84" s="394">
        <f t="shared" si="2"/>
        <v>0</v>
      </c>
      <c r="H84" s="38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</row>
    <row r="85" spans="1:28" s="39" customFormat="1" ht="37.5" customHeight="1">
      <c r="A85" s="187">
        <v>8110</v>
      </c>
      <c r="B85" s="173" t="s">
        <v>283</v>
      </c>
      <c r="C85" s="368">
        <v>40.3</v>
      </c>
      <c r="D85" s="369">
        <v>348.7</v>
      </c>
      <c r="E85" s="369">
        <v>337.7</v>
      </c>
      <c r="F85" s="383">
        <f t="shared" si="4"/>
        <v>96.84542586750788</v>
      </c>
      <c r="G85" s="384">
        <f t="shared" si="2"/>
        <v>297.4</v>
      </c>
      <c r="H85" s="38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</row>
    <row r="86" spans="1:28" s="39" customFormat="1" ht="24" customHeight="1">
      <c r="A86" s="187">
        <v>8130</v>
      </c>
      <c r="B86" s="194" t="s">
        <v>388</v>
      </c>
      <c r="C86" s="368">
        <v>10.1</v>
      </c>
      <c r="D86" s="369">
        <v>98</v>
      </c>
      <c r="E86" s="369">
        <v>98</v>
      </c>
      <c r="F86" s="383">
        <f t="shared" si="4"/>
        <v>100</v>
      </c>
      <c r="G86" s="384">
        <f t="shared" si="2"/>
        <v>87.9</v>
      </c>
      <c r="H86" s="38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</row>
    <row r="87" spans="1:28" s="39" customFormat="1" ht="26.25" customHeight="1">
      <c r="A87" s="187">
        <v>8240</v>
      </c>
      <c r="B87" s="173" t="s">
        <v>386</v>
      </c>
      <c r="C87" s="368"/>
      <c r="D87" s="369">
        <v>1.3</v>
      </c>
      <c r="E87" s="369">
        <v>1.3</v>
      </c>
      <c r="F87" s="383">
        <f t="shared" si="4"/>
        <v>100</v>
      </c>
      <c r="G87" s="384">
        <f t="shared" si="2"/>
        <v>1.3</v>
      </c>
      <c r="H87" s="38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</row>
    <row r="88" spans="1:28" s="41" customFormat="1" ht="26.25" customHeight="1">
      <c r="A88" s="187" t="s">
        <v>373</v>
      </c>
      <c r="B88" s="173" t="s">
        <v>374</v>
      </c>
      <c r="C88" s="368"/>
      <c r="D88" s="369">
        <v>651.2</v>
      </c>
      <c r="E88" s="369">
        <v>618.7</v>
      </c>
      <c r="F88" s="383">
        <f t="shared" si="4"/>
        <v>95.00921375921376</v>
      </c>
      <c r="G88" s="384">
        <f t="shared" si="2"/>
        <v>618.7</v>
      </c>
      <c r="H88" s="40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</row>
    <row r="89" spans="1:28" s="42" customFormat="1" ht="21" customHeight="1">
      <c r="A89" s="212"/>
      <c r="B89" s="213" t="s">
        <v>395</v>
      </c>
      <c r="C89" s="373">
        <f>C31+C34+C50+C53+C59+C62+C64+C68+C81</f>
        <v>11501.599999999999</v>
      </c>
      <c r="D89" s="373">
        <f>D31+D34+D50+D53+D59+D62+D64+D68+D81</f>
        <v>24517.3</v>
      </c>
      <c r="E89" s="373">
        <f>E31+E34+E50+E53+E59+E62+E64+E68+E81</f>
        <v>16418.4</v>
      </c>
      <c r="F89" s="374">
        <f t="shared" si="4"/>
        <v>66.96659093782759</v>
      </c>
      <c r="G89" s="375">
        <f aca="true" t="shared" si="6" ref="G89:G94">E89-C89</f>
        <v>4916.800000000003</v>
      </c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</row>
    <row r="90" spans="1:28" s="43" customFormat="1" ht="18" customHeight="1" hidden="1" thickBot="1">
      <c r="A90" s="197" t="s">
        <v>153</v>
      </c>
      <c r="B90" s="198" t="s">
        <v>154</v>
      </c>
      <c r="C90" s="198"/>
      <c r="D90" s="199"/>
      <c r="E90" s="199"/>
      <c r="F90" s="200">
        <f t="shared" si="4"/>
      </c>
      <c r="G90" s="201">
        <f t="shared" si="6"/>
        <v>0</v>
      </c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</row>
    <row r="91" spans="1:28" s="44" customFormat="1" ht="35.25" customHeight="1" hidden="1" thickBot="1">
      <c r="A91" s="202"/>
      <c r="B91" s="203" t="s">
        <v>52</v>
      </c>
      <c r="C91" s="203"/>
      <c r="D91" s="196"/>
      <c r="E91" s="196"/>
      <c r="F91" s="204"/>
      <c r="G91" s="201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</row>
    <row r="92" spans="1:28" s="4" customFormat="1" ht="26.25" customHeight="1">
      <c r="A92" s="493" t="s">
        <v>396</v>
      </c>
      <c r="B92" s="494"/>
      <c r="C92" s="494"/>
      <c r="D92" s="494"/>
      <c r="E92" s="494"/>
      <c r="F92" s="494"/>
      <c r="G92" s="495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</row>
    <row r="93" spans="1:28" s="137" customFormat="1" ht="22.5" customHeight="1">
      <c r="A93" s="205">
        <v>8831</v>
      </c>
      <c r="B93" s="206" t="s">
        <v>184</v>
      </c>
      <c r="C93" s="397"/>
      <c r="D93" s="398">
        <v>19.7</v>
      </c>
      <c r="E93" s="399"/>
      <c r="F93" s="400"/>
      <c r="G93" s="401">
        <f t="shared" si="6"/>
        <v>0</v>
      </c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</row>
    <row r="94" spans="1:28" s="137" customFormat="1" ht="38.25" customHeight="1">
      <c r="A94" s="205">
        <v>8832</v>
      </c>
      <c r="B94" s="206" t="s">
        <v>377</v>
      </c>
      <c r="C94" s="397"/>
      <c r="D94" s="398">
        <v>-19.7</v>
      </c>
      <c r="E94" s="398">
        <v>-5.6</v>
      </c>
      <c r="F94" s="400"/>
      <c r="G94" s="401">
        <f t="shared" si="6"/>
        <v>-5.6</v>
      </c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</row>
    <row r="95" spans="1:28" s="44" customFormat="1" ht="23.25" customHeight="1">
      <c r="A95" s="207"/>
      <c r="B95" s="467" t="s">
        <v>116</v>
      </c>
      <c r="C95" s="487"/>
      <c r="D95" s="487"/>
      <c r="E95" s="487"/>
      <c r="F95" s="487"/>
      <c r="G95" s="487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</row>
    <row r="96" spans="1:28" s="44" customFormat="1" ht="39.75" customHeight="1" hidden="1">
      <c r="A96" s="208">
        <v>601000</v>
      </c>
      <c r="B96" s="209" t="s">
        <v>117</v>
      </c>
      <c r="C96" s="209"/>
      <c r="D96" s="82">
        <f>+D97+D98</f>
        <v>0</v>
      </c>
      <c r="E96" s="82">
        <f>E97+E98</f>
        <v>0</v>
      </c>
      <c r="F96" s="82"/>
      <c r="G96" s="210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</row>
    <row r="97" spans="1:28" s="44" customFormat="1" ht="22.5" customHeight="1" hidden="1">
      <c r="A97" s="211">
        <v>601100</v>
      </c>
      <c r="B97" s="209" t="s">
        <v>118</v>
      </c>
      <c r="C97" s="209"/>
      <c r="D97" s="178"/>
      <c r="E97" s="178"/>
      <c r="F97" s="178"/>
      <c r="G97" s="52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</row>
    <row r="98" spans="1:28" s="44" customFormat="1" ht="23.25" customHeight="1" hidden="1">
      <c r="A98" s="211">
        <v>601200</v>
      </c>
      <c r="B98" s="209" t="s">
        <v>119</v>
      </c>
      <c r="C98" s="209"/>
      <c r="D98" s="178"/>
      <c r="E98" s="178"/>
      <c r="F98" s="178"/>
      <c r="G98" s="52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</row>
    <row r="99" spans="1:28" s="45" customFormat="1" ht="20.25">
      <c r="A99" s="414">
        <v>602000</v>
      </c>
      <c r="B99" s="190" t="s">
        <v>30</v>
      </c>
      <c r="C99" s="369">
        <v>5815</v>
      </c>
      <c r="D99" s="382">
        <v>13843.1</v>
      </c>
      <c r="E99" s="382">
        <v>6161.9</v>
      </c>
      <c r="F99" s="383">
        <f aca="true" t="shared" si="7" ref="F99:F118">IF(D99=0,"",IF(($E99/D99*100)&gt;=200,"В/100",$E99/D99*100))</f>
        <v>44.512428574524485</v>
      </c>
      <c r="G99" s="384">
        <f aca="true" t="shared" si="8" ref="G99:G118">E99-C99</f>
        <v>346.89999999999964</v>
      </c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</row>
    <row r="100" spans="1:28" s="45" customFormat="1" ht="20.25">
      <c r="A100" s="414">
        <v>602100</v>
      </c>
      <c r="B100" s="190" t="s">
        <v>31</v>
      </c>
      <c r="C100" s="369">
        <v>1484.3</v>
      </c>
      <c r="D100" s="382">
        <v>752.6</v>
      </c>
      <c r="E100" s="382">
        <v>2348.8</v>
      </c>
      <c r="F100" s="383">
        <f>E100/D100*100</f>
        <v>312.09141642306673</v>
      </c>
      <c r="G100" s="384">
        <f t="shared" si="8"/>
        <v>864.5000000000002</v>
      </c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</row>
    <row r="101" spans="1:28" s="45" customFormat="1" ht="20.25">
      <c r="A101" s="414">
        <v>602200</v>
      </c>
      <c r="B101" s="190" t="s">
        <v>32</v>
      </c>
      <c r="C101" s="369">
        <v>2348.8</v>
      </c>
      <c r="D101" s="382"/>
      <c r="E101" s="382">
        <v>2435.7</v>
      </c>
      <c r="F101" s="383">
        <f t="shared" si="7"/>
      </c>
      <c r="G101" s="384">
        <f t="shared" si="8"/>
        <v>86.89999999999964</v>
      </c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</row>
    <row r="102" spans="1:28" s="45" customFormat="1" ht="20.25" hidden="1">
      <c r="A102" s="414"/>
      <c r="B102" s="190" t="s">
        <v>14</v>
      </c>
      <c r="C102" s="369"/>
      <c r="D102" s="382"/>
      <c r="E102" s="382"/>
      <c r="F102" s="383">
        <f t="shared" si="7"/>
      </c>
      <c r="G102" s="384">
        <f t="shared" si="8"/>
        <v>0</v>
      </c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</row>
    <row r="103" spans="1:28" s="45" customFormat="1" ht="20.25" hidden="1">
      <c r="A103" s="414"/>
      <c r="B103" s="190" t="s">
        <v>12</v>
      </c>
      <c r="C103" s="369"/>
      <c r="D103" s="382"/>
      <c r="E103" s="382"/>
      <c r="F103" s="383">
        <f t="shared" si="7"/>
      </c>
      <c r="G103" s="384">
        <f t="shared" si="8"/>
        <v>0</v>
      </c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</row>
    <row r="104" spans="1:28" s="45" customFormat="1" ht="20.25" hidden="1">
      <c r="A104" s="414"/>
      <c r="B104" s="190" t="s">
        <v>13</v>
      </c>
      <c r="C104" s="369"/>
      <c r="D104" s="382"/>
      <c r="E104" s="382"/>
      <c r="F104" s="383">
        <f t="shared" si="7"/>
      </c>
      <c r="G104" s="384">
        <f t="shared" si="8"/>
        <v>0</v>
      </c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</row>
    <row r="105" spans="1:28" s="45" customFormat="1" ht="20.25" hidden="1">
      <c r="A105" s="414"/>
      <c r="B105" s="190" t="s">
        <v>15</v>
      </c>
      <c r="C105" s="369"/>
      <c r="D105" s="382"/>
      <c r="E105" s="382"/>
      <c r="F105" s="383">
        <f t="shared" si="7"/>
      </c>
      <c r="G105" s="384">
        <f t="shared" si="8"/>
        <v>0</v>
      </c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</row>
    <row r="106" spans="1:28" s="45" customFormat="1" ht="20.25" hidden="1">
      <c r="A106" s="415"/>
      <c r="B106" s="214" t="s">
        <v>120</v>
      </c>
      <c r="C106" s="383"/>
      <c r="D106" s="396"/>
      <c r="E106" s="396"/>
      <c r="F106" s="383">
        <f t="shared" si="7"/>
      </c>
      <c r="G106" s="384">
        <f t="shared" si="8"/>
        <v>0</v>
      </c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</row>
    <row r="107" spans="1:28" s="45" customFormat="1" ht="20.25" hidden="1">
      <c r="A107" s="415"/>
      <c r="B107" s="214" t="s">
        <v>121</v>
      </c>
      <c r="C107" s="383"/>
      <c r="D107" s="396"/>
      <c r="E107" s="396"/>
      <c r="F107" s="383">
        <f t="shared" si="7"/>
      </c>
      <c r="G107" s="384">
        <f t="shared" si="8"/>
        <v>0</v>
      </c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</row>
    <row r="108" spans="1:28" s="45" customFormat="1" ht="20.25" hidden="1">
      <c r="A108" s="415"/>
      <c r="B108" s="214" t="s">
        <v>122</v>
      </c>
      <c r="C108" s="383"/>
      <c r="D108" s="396"/>
      <c r="E108" s="396"/>
      <c r="F108" s="383">
        <f t="shared" si="7"/>
      </c>
      <c r="G108" s="384">
        <f t="shared" si="8"/>
        <v>0</v>
      </c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</row>
    <row r="109" spans="1:28" s="45" customFormat="1" ht="20.25" hidden="1">
      <c r="A109" s="415"/>
      <c r="B109" s="214" t="s">
        <v>123</v>
      </c>
      <c r="C109" s="383"/>
      <c r="D109" s="396"/>
      <c r="E109" s="396"/>
      <c r="F109" s="383">
        <f t="shared" si="7"/>
      </c>
      <c r="G109" s="384">
        <f t="shared" si="8"/>
        <v>0</v>
      </c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</row>
    <row r="110" spans="1:28" s="45" customFormat="1" ht="20.25" hidden="1">
      <c r="A110" s="415"/>
      <c r="B110" s="214" t="s">
        <v>124</v>
      </c>
      <c r="C110" s="383"/>
      <c r="D110" s="396"/>
      <c r="E110" s="396"/>
      <c r="F110" s="383">
        <f t="shared" si="7"/>
      </c>
      <c r="G110" s="384">
        <f t="shared" si="8"/>
        <v>0</v>
      </c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</row>
    <row r="111" spans="1:28" s="45" customFormat="1" ht="20.25" hidden="1">
      <c r="A111" s="415"/>
      <c r="B111" s="214" t="s">
        <v>125</v>
      </c>
      <c r="C111" s="383"/>
      <c r="D111" s="396"/>
      <c r="E111" s="396"/>
      <c r="F111" s="383">
        <f t="shared" si="7"/>
      </c>
      <c r="G111" s="384">
        <f t="shared" si="8"/>
        <v>0</v>
      </c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</row>
    <row r="112" spans="1:28" s="45" customFormat="1" ht="20.25" hidden="1">
      <c r="A112" s="415"/>
      <c r="B112" s="214" t="s">
        <v>126</v>
      </c>
      <c r="C112" s="383"/>
      <c r="D112" s="396"/>
      <c r="E112" s="396"/>
      <c r="F112" s="383">
        <f t="shared" si="7"/>
      </c>
      <c r="G112" s="384">
        <f t="shared" si="8"/>
        <v>0</v>
      </c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</row>
    <row r="113" spans="1:28" s="45" customFormat="1" ht="20.25" hidden="1">
      <c r="A113" s="415"/>
      <c r="B113" s="214" t="s">
        <v>127</v>
      </c>
      <c r="C113" s="383"/>
      <c r="D113" s="396"/>
      <c r="E113" s="396"/>
      <c r="F113" s="383">
        <f t="shared" si="7"/>
      </c>
      <c r="G113" s="384">
        <f t="shared" si="8"/>
        <v>0</v>
      </c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</row>
    <row r="114" spans="1:28" s="45" customFormat="1" ht="20.25" hidden="1">
      <c r="A114" s="415"/>
      <c r="B114" s="214" t="s">
        <v>128</v>
      </c>
      <c r="C114" s="383"/>
      <c r="D114" s="396"/>
      <c r="E114" s="396"/>
      <c r="F114" s="383">
        <f t="shared" si="7"/>
      </c>
      <c r="G114" s="384">
        <f t="shared" si="8"/>
        <v>0</v>
      </c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</row>
    <row r="115" spans="1:28" s="45" customFormat="1" ht="40.5" hidden="1">
      <c r="A115" s="415"/>
      <c r="B115" s="214" t="s">
        <v>129</v>
      </c>
      <c r="C115" s="383"/>
      <c r="D115" s="396"/>
      <c r="E115" s="396"/>
      <c r="F115" s="383">
        <f t="shared" si="7"/>
      </c>
      <c r="G115" s="384">
        <f t="shared" si="8"/>
        <v>0</v>
      </c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</row>
    <row r="116" spans="1:28" s="45" customFormat="1" ht="20.25" hidden="1">
      <c r="A116" s="415"/>
      <c r="B116" s="214" t="s">
        <v>130</v>
      </c>
      <c r="C116" s="383"/>
      <c r="D116" s="396"/>
      <c r="E116" s="396"/>
      <c r="F116" s="383">
        <f t="shared" si="7"/>
      </c>
      <c r="G116" s="384">
        <f t="shared" si="8"/>
        <v>0</v>
      </c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</row>
    <row r="117" spans="1:28" s="45" customFormat="1" ht="20.25">
      <c r="A117" s="414">
        <v>602300</v>
      </c>
      <c r="B117" s="190" t="s">
        <v>131</v>
      </c>
      <c r="C117" s="369">
        <v>717.5</v>
      </c>
      <c r="D117" s="382"/>
      <c r="E117" s="382"/>
      <c r="F117" s="383">
        <f t="shared" si="7"/>
      </c>
      <c r="G117" s="384">
        <f t="shared" si="8"/>
        <v>-717.5</v>
      </c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</row>
    <row r="118" spans="1:28" s="45" customFormat="1" ht="40.5">
      <c r="A118" s="414">
        <v>602400</v>
      </c>
      <c r="B118" s="190" t="s">
        <v>20</v>
      </c>
      <c r="C118" s="369">
        <v>5962.1</v>
      </c>
      <c r="D118" s="382">
        <v>13090.5</v>
      </c>
      <c r="E118" s="382">
        <v>6428.7</v>
      </c>
      <c r="F118" s="383">
        <f t="shared" si="7"/>
        <v>49.1096596768649</v>
      </c>
      <c r="G118" s="384">
        <f t="shared" si="8"/>
        <v>466.59999999999945</v>
      </c>
      <c r="I118" s="452"/>
      <c r="J118" s="452"/>
      <c r="K118" s="452"/>
      <c r="L118" s="452"/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</row>
    <row r="119" spans="1:28" s="45" customFormat="1" ht="40.5">
      <c r="A119" s="212" t="s">
        <v>16</v>
      </c>
      <c r="B119" s="213" t="s">
        <v>394</v>
      </c>
      <c r="C119" s="373">
        <f>C99</f>
        <v>5815</v>
      </c>
      <c r="D119" s="373">
        <f>D99</f>
        <v>13843.1</v>
      </c>
      <c r="E119" s="373">
        <f>E99</f>
        <v>6161.9</v>
      </c>
      <c r="F119" s="374">
        <f>IF(D119=0,"",IF(($E119/D119*100)&gt;=200,"В/100",$E119/D119*100))</f>
        <v>44.512428574524485</v>
      </c>
      <c r="G119" s="375">
        <f>E119-C119</f>
        <v>346.89999999999964</v>
      </c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  <c r="Z119" s="452"/>
      <c r="AA119" s="452"/>
      <c r="AB119" s="452"/>
    </row>
    <row r="120" spans="1:28" s="44" customFormat="1" ht="18">
      <c r="A120" s="17"/>
      <c r="B120" s="17"/>
      <c r="C120" s="17"/>
      <c r="D120" s="18"/>
      <c r="E120" s="18"/>
      <c r="F120" s="18"/>
      <c r="G120" s="18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</row>
    <row r="121" spans="4:28" s="44" customFormat="1" ht="18">
      <c r="D121" s="46"/>
      <c r="E121" s="46"/>
      <c r="F121" s="46"/>
      <c r="G121" s="46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</row>
    <row r="122" spans="1:28" s="44" customFormat="1" ht="23.25" customHeight="1">
      <c r="A122" s="483" t="s">
        <v>416</v>
      </c>
      <c r="B122" s="484"/>
      <c r="C122" s="416"/>
      <c r="D122" s="416"/>
      <c r="E122" s="418" t="s">
        <v>417</v>
      </c>
      <c r="F122" s="419"/>
      <c r="G122" s="419"/>
      <c r="H122" s="420"/>
      <c r="I122" s="462"/>
      <c r="J122" s="462"/>
      <c r="K122" s="463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</row>
    <row r="123" spans="4:28" s="20" customFormat="1" ht="18">
      <c r="D123" s="11"/>
      <c r="E123" s="18"/>
      <c r="F123" s="11"/>
      <c r="G123" s="11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  <c r="T123" s="464"/>
      <c r="U123" s="464"/>
      <c r="V123" s="464"/>
      <c r="W123" s="464"/>
      <c r="X123" s="464"/>
      <c r="Y123" s="464"/>
      <c r="Z123" s="464"/>
      <c r="AA123" s="464"/>
      <c r="AB123" s="464"/>
    </row>
    <row r="124" spans="4:28" s="20" customFormat="1" ht="18">
      <c r="D124" s="11"/>
      <c r="E124" s="18"/>
      <c r="F124" s="11"/>
      <c r="G124" s="11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</row>
    <row r="125" spans="4:28" s="20" customFormat="1" ht="18">
      <c r="D125" s="11"/>
      <c r="E125" s="18"/>
      <c r="F125" s="11"/>
      <c r="G125" s="11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  <c r="Y125" s="464"/>
      <c r="Z125" s="464"/>
      <c r="AA125" s="464"/>
      <c r="AB125" s="464"/>
    </row>
    <row r="126" spans="4:28" s="20" customFormat="1" ht="18">
      <c r="D126" s="11"/>
      <c r="E126" s="18"/>
      <c r="F126" s="11"/>
      <c r="G126" s="11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464"/>
      <c r="AA126" s="464"/>
      <c r="AB126" s="464"/>
    </row>
    <row r="127" spans="4:28" s="20" customFormat="1" ht="18">
      <c r="D127" s="11"/>
      <c r="E127" s="18"/>
      <c r="F127" s="11"/>
      <c r="G127" s="11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  <c r="T127" s="464"/>
      <c r="U127" s="464"/>
      <c r="V127" s="464"/>
      <c r="W127" s="464"/>
      <c r="X127" s="464"/>
      <c r="Y127" s="464"/>
      <c r="Z127" s="464"/>
      <c r="AA127" s="464"/>
      <c r="AB127" s="464"/>
    </row>
    <row r="128" spans="4:28" s="20" customFormat="1" ht="18">
      <c r="D128" s="11"/>
      <c r="E128" s="18"/>
      <c r="F128" s="11"/>
      <c r="G128" s="11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  <c r="T128" s="464"/>
      <c r="U128" s="464"/>
      <c r="V128" s="464"/>
      <c r="W128" s="464"/>
      <c r="X128" s="464"/>
      <c r="Y128" s="464"/>
      <c r="Z128" s="464"/>
      <c r="AA128" s="464"/>
      <c r="AB128" s="464"/>
    </row>
    <row r="129" spans="4:28" s="20" customFormat="1" ht="18">
      <c r="D129" s="11"/>
      <c r="E129" s="18"/>
      <c r="F129" s="11"/>
      <c r="G129" s="11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</row>
    <row r="130" spans="4:28" s="20" customFormat="1" ht="18">
      <c r="D130" s="11"/>
      <c r="E130" s="18"/>
      <c r="F130" s="11"/>
      <c r="G130" s="11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464"/>
    </row>
    <row r="131" spans="4:28" s="20" customFormat="1" ht="18">
      <c r="D131" s="11"/>
      <c r="E131" s="18"/>
      <c r="F131" s="11"/>
      <c r="G131" s="11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464"/>
      <c r="AA131" s="464"/>
      <c r="AB131" s="464"/>
    </row>
    <row r="132" spans="4:28" s="20" customFormat="1" ht="18">
      <c r="D132" s="11"/>
      <c r="E132" s="18"/>
      <c r="F132" s="11"/>
      <c r="G132" s="11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4"/>
    </row>
    <row r="133" spans="4:28" s="20" customFormat="1" ht="18">
      <c r="D133" s="11"/>
      <c r="E133" s="18"/>
      <c r="F133" s="11"/>
      <c r="G133" s="11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464"/>
    </row>
    <row r="134" spans="4:28" s="20" customFormat="1" ht="18">
      <c r="D134" s="11"/>
      <c r="E134" s="18"/>
      <c r="F134" s="11"/>
      <c r="G134" s="11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  <c r="AB134" s="464"/>
    </row>
    <row r="135" spans="4:28" s="20" customFormat="1" ht="18">
      <c r="D135" s="11"/>
      <c r="E135" s="18"/>
      <c r="F135" s="11"/>
      <c r="G135" s="11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  <c r="Y135" s="464"/>
      <c r="Z135" s="464"/>
      <c r="AA135" s="464"/>
      <c r="AB135" s="464"/>
    </row>
    <row r="136" spans="4:28" s="20" customFormat="1" ht="18">
      <c r="D136" s="11"/>
      <c r="E136" s="18"/>
      <c r="F136" s="11"/>
      <c r="G136" s="11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</row>
    <row r="137" spans="4:28" s="20" customFormat="1" ht="18">
      <c r="D137" s="11"/>
      <c r="E137" s="18"/>
      <c r="F137" s="11"/>
      <c r="G137" s="11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/>
      <c r="U137" s="464"/>
      <c r="V137" s="464"/>
      <c r="W137" s="464"/>
      <c r="X137" s="464"/>
      <c r="Y137" s="464"/>
      <c r="Z137" s="464"/>
      <c r="AA137" s="464"/>
      <c r="AB137" s="464"/>
    </row>
    <row r="138" spans="4:28" s="20" customFormat="1" ht="18">
      <c r="D138" s="11"/>
      <c r="E138" s="18"/>
      <c r="F138" s="11"/>
      <c r="G138" s="11"/>
      <c r="I138" s="464"/>
      <c r="J138" s="464"/>
      <c r="K138" s="464"/>
      <c r="L138" s="464"/>
      <c r="M138" s="464"/>
      <c r="N138" s="464"/>
      <c r="O138" s="464"/>
      <c r="P138" s="464"/>
      <c r="Q138" s="464"/>
      <c r="R138" s="464"/>
      <c r="S138" s="464"/>
      <c r="T138" s="464"/>
      <c r="U138" s="464"/>
      <c r="V138" s="464"/>
      <c r="W138" s="464"/>
      <c r="X138" s="464"/>
      <c r="Y138" s="464"/>
      <c r="Z138" s="464"/>
      <c r="AA138" s="464"/>
      <c r="AB138" s="464"/>
    </row>
    <row r="139" spans="4:28" s="20" customFormat="1" ht="18">
      <c r="D139" s="11"/>
      <c r="E139" s="18"/>
      <c r="F139" s="11"/>
      <c r="G139" s="11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  <c r="T139" s="464"/>
      <c r="U139" s="464"/>
      <c r="V139" s="464"/>
      <c r="W139" s="464"/>
      <c r="X139" s="464"/>
      <c r="Y139" s="464"/>
      <c r="Z139" s="464"/>
      <c r="AA139" s="464"/>
      <c r="AB139" s="464"/>
    </row>
    <row r="140" spans="4:28" s="20" customFormat="1" ht="18">
      <c r="D140" s="11"/>
      <c r="E140" s="17"/>
      <c r="F140" s="11"/>
      <c r="G140" s="11"/>
      <c r="I140" s="464"/>
      <c r="J140" s="464"/>
      <c r="K140" s="464"/>
      <c r="L140" s="464"/>
      <c r="M140" s="464"/>
      <c r="N140" s="464"/>
      <c r="O140" s="464"/>
      <c r="P140" s="464"/>
      <c r="Q140" s="464"/>
      <c r="R140" s="464"/>
      <c r="S140" s="464"/>
      <c r="T140" s="464"/>
      <c r="U140" s="464"/>
      <c r="V140" s="464"/>
      <c r="W140" s="464"/>
      <c r="X140" s="464"/>
      <c r="Y140" s="464"/>
      <c r="Z140" s="464"/>
      <c r="AA140" s="464"/>
      <c r="AB140" s="464"/>
    </row>
    <row r="141" spans="4:28" s="20" customFormat="1" ht="18">
      <c r="D141" s="11"/>
      <c r="E141" s="17"/>
      <c r="F141" s="11"/>
      <c r="G141" s="11"/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  <c r="T141" s="464"/>
      <c r="U141" s="464"/>
      <c r="V141" s="464"/>
      <c r="W141" s="464"/>
      <c r="X141" s="464"/>
      <c r="Y141" s="464"/>
      <c r="Z141" s="464"/>
      <c r="AA141" s="464"/>
      <c r="AB141" s="464"/>
    </row>
    <row r="142" spans="4:28" s="20" customFormat="1" ht="18">
      <c r="D142" s="11"/>
      <c r="E142" s="17"/>
      <c r="F142" s="11"/>
      <c r="G142" s="11"/>
      <c r="I142" s="464"/>
      <c r="J142" s="464"/>
      <c r="K142" s="464"/>
      <c r="L142" s="464"/>
      <c r="M142" s="464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</row>
    <row r="143" spans="4:28" s="20" customFormat="1" ht="18">
      <c r="D143" s="11"/>
      <c r="E143" s="17"/>
      <c r="F143" s="11"/>
      <c r="G143" s="11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  <c r="Y143" s="464"/>
      <c r="Z143" s="464"/>
      <c r="AA143" s="464"/>
      <c r="AB143" s="464"/>
    </row>
    <row r="144" spans="4:28" s="20" customFormat="1" ht="18">
      <c r="D144" s="11"/>
      <c r="E144" s="17"/>
      <c r="F144" s="11"/>
      <c r="G144" s="11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  <c r="T144" s="464"/>
      <c r="U144" s="464"/>
      <c r="V144" s="464"/>
      <c r="W144" s="464"/>
      <c r="X144" s="464"/>
      <c r="Y144" s="464"/>
      <c r="Z144" s="464"/>
      <c r="AA144" s="464"/>
      <c r="AB144" s="464"/>
    </row>
    <row r="145" spans="4:28" s="20" customFormat="1" ht="18">
      <c r="D145" s="11"/>
      <c r="E145" s="17"/>
      <c r="F145" s="11"/>
      <c r="G145" s="11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</row>
    <row r="146" spans="4:28" s="20" customFormat="1" ht="18">
      <c r="D146" s="11"/>
      <c r="E146" s="17"/>
      <c r="F146" s="11"/>
      <c r="G146" s="11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T146" s="464"/>
      <c r="U146" s="464"/>
      <c r="V146" s="464"/>
      <c r="W146" s="464"/>
      <c r="X146" s="464"/>
      <c r="Y146" s="464"/>
      <c r="Z146" s="464"/>
      <c r="AA146" s="464"/>
      <c r="AB146" s="464"/>
    </row>
    <row r="147" spans="4:28" s="20" customFormat="1" ht="18">
      <c r="D147" s="11"/>
      <c r="E147" s="17"/>
      <c r="F147" s="11"/>
      <c r="G147" s="11"/>
      <c r="I147" s="464"/>
      <c r="J147" s="464"/>
      <c r="K147" s="464"/>
      <c r="L147" s="464"/>
      <c r="M147" s="464"/>
      <c r="N147" s="464"/>
      <c r="O147" s="464"/>
      <c r="P147" s="464"/>
      <c r="Q147" s="464"/>
      <c r="R147" s="464"/>
      <c r="S147" s="464"/>
      <c r="T147" s="464"/>
      <c r="U147" s="464"/>
      <c r="V147" s="464"/>
      <c r="W147" s="464"/>
      <c r="X147" s="464"/>
      <c r="Y147" s="464"/>
      <c r="Z147" s="464"/>
      <c r="AA147" s="464"/>
      <c r="AB147" s="464"/>
    </row>
    <row r="148" spans="4:28" s="20" customFormat="1" ht="18">
      <c r="D148" s="11"/>
      <c r="E148" s="17"/>
      <c r="F148" s="11"/>
      <c r="G148" s="11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</row>
    <row r="149" spans="4:28" s="20" customFormat="1" ht="18">
      <c r="D149" s="11"/>
      <c r="E149" s="17"/>
      <c r="F149" s="11"/>
      <c r="G149" s="11"/>
      <c r="I149" s="464"/>
      <c r="J149" s="464"/>
      <c r="K149" s="464"/>
      <c r="L149" s="464"/>
      <c r="M149" s="464"/>
      <c r="N149" s="464"/>
      <c r="O149" s="464"/>
      <c r="P149" s="464"/>
      <c r="Q149" s="464"/>
      <c r="R149" s="464"/>
      <c r="S149" s="464"/>
      <c r="T149" s="464"/>
      <c r="U149" s="464"/>
      <c r="V149" s="464"/>
      <c r="W149" s="464"/>
      <c r="X149" s="464"/>
      <c r="Y149" s="464"/>
      <c r="Z149" s="464"/>
      <c r="AA149" s="464"/>
      <c r="AB149" s="464"/>
    </row>
    <row r="150" spans="4:28" s="20" customFormat="1" ht="18">
      <c r="D150" s="11"/>
      <c r="E150" s="17"/>
      <c r="F150" s="11"/>
      <c r="G150" s="11"/>
      <c r="I150" s="464"/>
      <c r="J150" s="464"/>
      <c r="K150" s="464"/>
      <c r="L150" s="464"/>
      <c r="M150" s="464"/>
      <c r="N150" s="464"/>
      <c r="O150" s="464"/>
      <c r="P150" s="464"/>
      <c r="Q150" s="464"/>
      <c r="R150" s="464"/>
      <c r="S150" s="464"/>
      <c r="T150" s="464"/>
      <c r="U150" s="464"/>
      <c r="V150" s="464"/>
      <c r="W150" s="464"/>
      <c r="X150" s="464"/>
      <c r="Y150" s="464"/>
      <c r="Z150" s="464"/>
      <c r="AA150" s="464"/>
      <c r="AB150" s="464"/>
    </row>
    <row r="151" spans="4:28" s="20" customFormat="1" ht="18">
      <c r="D151" s="11"/>
      <c r="E151" s="17"/>
      <c r="F151" s="11"/>
      <c r="G151" s="11"/>
      <c r="I151" s="464"/>
      <c r="J151" s="464"/>
      <c r="K151" s="464"/>
      <c r="L151" s="464"/>
      <c r="M151" s="464"/>
      <c r="N151" s="464"/>
      <c r="O151" s="464"/>
      <c r="P151" s="464"/>
      <c r="Q151" s="464"/>
      <c r="R151" s="464"/>
      <c r="S151" s="464"/>
      <c r="T151" s="464"/>
      <c r="U151" s="464"/>
      <c r="V151" s="464"/>
      <c r="W151" s="464"/>
      <c r="X151" s="464"/>
      <c r="Y151" s="464"/>
      <c r="Z151" s="464"/>
      <c r="AA151" s="464"/>
      <c r="AB151" s="464"/>
    </row>
    <row r="152" spans="4:28" s="20" customFormat="1" ht="18">
      <c r="D152" s="11"/>
      <c r="E152" s="17"/>
      <c r="F152" s="11"/>
      <c r="G152" s="11"/>
      <c r="I152" s="464"/>
      <c r="J152" s="464"/>
      <c r="K152" s="464"/>
      <c r="L152" s="464"/>
      <c r="M152" s="464"/>
      <c r="N152" s="464"/>
      <c r="O152" s="464"/>
      <c r="P152" s="464"/>
      <c r="Q152" s="464"/>
      <c r="R152" s="464"/>
      <c r="S152" s="464"/>
      <c r="T152" s="464"/>
      <c r="U152" s="464"/>
      <c r="V152" s="464"/>
      <c r="W152" s="464"/>
      <c r="X152" s="464"/>
      <c r="Y152" s="464"/>
      <c r="Z152" s="464"/>
      <c r="AA152" s="464"/>
      <c r="AB152" s="464"/>
    </row>
    <row r="153" spans="4:28" s="20" customFormat="1" ht="18">
      <c r="D153" s="11"/>
      <c r="E153" s="17"/>
      <c r="F153" s="11"/>
      <c r="G153" s="11"/>
      <c r="I153" s="464"/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  <c r="T153" s="464"/>
      <c r="U153" s="464"/>
      <c r="V153" s="464"/>
      <c r="W153" s="464"/>
      <c r="X153" s="464"/>
      <c r="Y153" s="464"/>
      <c r="Z153" s="464"/>
      <c r="AA153" s="464"/>
      <c r="AB153" s="464"/>
    </row>
    <row r="154" spans="4:28" s="20" customFormat="1" ht="18">
      <c r="D154" s="11"/>
      <c r="E154" s="17"/>
      <c r="F154" s="11"/>
      <c r="G154" s="11"/>
      <c r="I154" s="464"/>
      <c r="J154" s="464"/>
      <c r="K154" s="464"/>
      <c r="L154" s="464"/>
      <c r="M154" s="464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</row>
    <row r="155" spans="4:28" s="20" customFormat="1" ht="18">
      <c r="D155" s="11"/>
      <c r="E155" s="17"/>
      <c r="F155" s="11"/>
      <c r="G155" s="11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  <c r="V155" s="464"/>
      <c r="W155" s="464"/>
      <c r="X155" s="464"/>
      <c r="Y155" s="464"/>
      <c r="Z155" s="464"/>
      <c r="AA155" s="464"/>
      <c r="AB155" s="464"/>
    </row>
    <row r="156" spans="4:28" s="20" customFormat="1" ht="18">
      <c r="D156" s="11"/>
      <c r="E156" s="17"/>
      <c r="F156" s="11"/>
      <c r="G156" s="11"/>
      <c r="I156" s="464"/>
      <c r="J156" s="464"/>
      <c r="K156" s="464"/>
      <c r="L156" s="464"/>
      <c r="M156" s="464"/>
      <c r="N156" s="464"/>
      <c r="O156" s="464"/>
      <c r="P156" s="464"/>
      <c r="Q156" s="464"/>
      <c r="R156" s="464"/>
      <c r="S156" s="464"/>
      <c r="T156" s="464"/>
      <c r="U156" s="464"/>
      <c r="V156" s="464"/>
      <c r="W156" s="464"/>
      <c r="X156" s="464"/>
      <c r="Y156" s="464"/>
      <c r="Z156" s="464"/>
      <c r="AA156" s="464"/>
      <c r="AB156" s="464"/>
    </row>
    <row r="157" spans="4:28" s="20" customFormat="1" ht="18">
      <c r="D157" s="11"/>
      <c r="E157" s="17"/>
      <c r="F157" s="11"/>
      <c r="G157" s="11"/>
      <c r="I157" s="464"/>
      <c r="J157" s="464"/>
      <c r="K157" s="464"/>
      <c r="L157" s="464"/>
      <c r="M157" s="464"/>
      <c r="N157" s="464"/>
      <c r="O157" s="464"/>
      <c r="P157" s="464"/>
      <c r="Q157" s="464"/>
      <c r="R157" s="464"/>
      <c r="S157" s="464"/>
      <c r="T157" s="464"/>
      <c r="U157" s="464"/>
      <c r="V157" s="464"/>
      <c r="W157" s="464"/>
      <c r="X157" s="464"/>
      <c r="Y157" s="464"/>
      <c r="Z157" s="464"/>
      <c r="AA157" s="464"/>
      <c r="AB157" s="464"/>
    </row>
    <row r="158" spans="4:28" s="20" customFormat="1" ht="18">
      <c r="D158" s="11"/>
      <c r="E158" s="17"/>
      <c r="F158" s="11"/>
      <c r="G158" s="11"/>
      <c r="I158" s="464"/>
      <c r="J158" s="464"/>
      <c r="K158" s="464"/>
      <c r="L158" s="464"/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4"/>
      <c r="X158" s="464"/>
      <c r="Y158" s="464"/>
      <c r="Z158" s="464"/>
      <c r="AA158" s="464"/>
      <c r="AB158" s="464"/>
    </row>
    <row r="159" spans="4:28" s="20" customFormat="1" ht="18">
      <c r="D159" s="11"/>
      <c r="E159" s="17"/>
      <c r="F159" s="11"/>
      <c r="G159" s="11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  <c r="Y159" s="464"/>
      <c r="Z159" s="464"/>
      <c r="AA159" s="464"/>
      <c r="AB159" s="464"/>
    </row>
    <row r="160" spans="4:28" s="20" customFormat="1" ht="18">
      <c r="D160" s="11"/>
      <c r="E160" s="17"/>
      <c r="F160" s="11"/>
      <c r="G160" s="11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</row>
    <row r="161" spans="4:28" s="20" customFormat="1" ht="18">
      <c r="D161" s="11"/>
      <c r="E161" s="17"/>
      <c r="F161" s="11"/>
      <c r="G161" s="11"/>
      <c r="I161" s="464"/>
      <c r="J161" s="464"/>
      <c r="K161" s="464"/>
      <c r="L161" s="464"/>
      <c r="M161" s="464"/>
      <c r="N161" s="464"/>
      <c r="O161" s="464"/>
      <c r="P161" s="464"/>
      <c r="Q161" s="464"/>
      <c r="R161" s="464"/>
      <c r="S161" s="464"/>
      <c r="T161" s="464"/>
      <c r="U161" s="464"/>
      <c r="V161" s="464"/>
      <c r="W161" s="464"/>
      <c r="X161" s="464"/>
      <c r="Y161" s="464"/>
      <c r="Z161" s="464"/>
      <c r="AA161" s="464"/>
      <c r="AB161" s="464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E1:H1"/>
    <mergeCell ref="A2:G2"/>
    <mergeCell ref="A122:B122"/>
    <mergeCell ref="B95:G95"/>
    <mergeCell ref="A30:G30"/>
    <mergeCell ref="A28:B28"/>
    <mergeCell ref="A29:B29"/>
    <mergeCell ref="A92:G92"/>
    <mergeCell ref="A5:G5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2023-03-19T08:49:56Z</cp:lastPrinted>
  <dcterms:created xsi:type="dcterms:W3CDTF">2003-04-04T06:54:01Z</dcterms:created>
  <dcterms:modified xsi:type="dcterms:W3CDTF">2023-03-20T14:03:39Z</dcterms:modified>
  <cp:category/>
  <cp:version/>
  <cp:contentType/>
  <cp:contentStatus/>
</cp:coreProperties>
</file>